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495" windowWidth="23250" windowHeight="12570" tabRatio="500"/>
  </bookViews>
  <sheets>
    <sheet name="612 355,00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smNativeData">
      <pm:revision xmlns:pm="smNativeData" day="1715855507" val="976" rev="124" revOS="4" revMin="124" revMax="0"/>
      <pm:docPrefs xmlns:pm="smNativeData" id="1715855507" fixedDigits="0" showNotice="1" showFrameBounds="1" autoChart="1" recalcOnPrint="1" recalcOnCopy="1" finalRounding="1" compatTextArt="1" tab="567" useDefinedPrintRange="1" printArea="currentSheet"/>
      <pm:compatibility xmlns:pm="smNativeData" id="1715855507" overlapCells="1"/>
      <pm:defCurrency xmlns:pm="smNativeData" id="1715855507"/>
    </ext>
  </extLst>
</workbook>
</file>

<file path=xl/calcChain.xml><?xml version="1.0" encoding="utf-8"?>
<calcChain xmlns="http://schemas.openxmlformats.org/spreadsheetml/2006/main">
  <c r="K7" i="2"/>
  <c r="L7" s="1"/>
  <c r="M7" s="1"/>
  <c r="N7" s="1"/>
  <c r="K8"/>
  <c r="L8" s="1"/>
  <c r="M8" s="1"/>
  <c r="N8" s="1"/>
  <c r="K6"/>
  <c r="L6" s="1"/>
  <c r="M6" s="1"/>
  <c r="N6" s="1"/>
  <c r="H7"/>
  <c r="I7" s="1"/>
  <c r="J7" s="1"/>
  <c r="H8"/>
  <c r="I8" s="1"/>
  <c r="J8" s="1"/>
  <c r="H6"/>
  <c r="I6" s="1"/>
  <c r="J6" s="1"/>
  <c r="N9" l="1"/>
</calcChain>
</file>

<file path=xl/sharedStrings.xml><?xml version="1.0" encoding="utf-8"?>
<sst xmlns="http://schemas.openxmlformats.org/spreadsheetml/2006/main" count="29" uniqueCount="27">
  <si>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</si>
  <si>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</si>
  <si>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</si>
  <si>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</si>
  <si>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</si>
  <si>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</si>
  <si>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</si>
  <si>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</si>
  <si>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</si>
  <si>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b/>
        <i/>
        <sz val="10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</si>
  <si>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</si>
  <si>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</si>
  <si>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</si>
  <si>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В результате проведенного расчета Н(М)ЦК, ЦКЕП контракта составила, руб.: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</si>
  <si>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</si>
  <si>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</si>
  <si>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Приложение 3_Обоснование НМЦК к Документации об электронном аукционе</t>
  </si>
  <si>
    <t>Источник информации о цене (руб./ед.изм.)</t>
  </si>
  <si>
    <r>
      <rPr>
        <b/>
        <sz val="10"/>
        <rFont val="Times New Roman"/>
        <family val="1"/>
        <charset val="204"/>
      </rPr>
      <t>Расчет НМЦК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</si>
  <si>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АИ-92</t>
  </si>
  <si>
    <t>литр</t>
  </si>
  <si>
    <t>АИ-95</t>
  </si>
  <si>
    <t>Дизельное топливо</t>
  </si>
  <si>
    <t>Поставка горюче-смазочных материалов (ГСМ) для  нужд ООО "ПМОКХ"</t>
  </si>
  <si>
    <t xml:space="preserve">Коммерческое предложение №1 вх. № 94
от 25.02.2026 г.
</t>
  </si>
  <si>
    <t>Коммерческое предложение  №2 вх. № 95
от 25.02.2026 г.</t>
  </si>
  <si>
    <t>Коммерческое предложение  №3 вх.№ 96
от 25.02.2026г.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</si>
</sst>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/>
    <xf numFmtId="4" fontId="1" fillId="0" borderId="10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8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2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15855507" count="1">
        <pm:charStyle name="Обычный" fontId="0" Id="1"/>
      </pm:char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19685</xdr:colOff>
      <xdr:row>3</xdr:row>
      <xdr:rowOff>952500</xdr:rowOff>
    </xdr:from>
    <xdr:to>
      <xdr:col>8</xdr:col>
      <xdr:colOff>0</xdr:colOff>
      <xdr:row>3</xdr:row>
      <xdr:rowOff>1305560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IUwkADAAAABAAAAAAAAAAAAAAAAAAAAAAAAAAHgAAAGgAAAAAAAAAAAAAAAAAAAAAAAAAAAAAABAnAAAQJwAAAAAAAAAAAAAAAAAAAAAAAAAAAAAAAAAAAAAAAAAAAAAUAAAAAAAAAMDA/wAAAAAAZAAAADIAAAAAAAAAZAAAAAAAAAB/f38ACgAAACEAAAAwAAAALAAAAAMAAAAHAAAA4wESAAMAAAAIAAAAlgIAAM8pAAC0DwAAsQYAACwCAAAAAAAA"/>
            </a:ext>
          </a:extLst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96405" y="2552700"/>
          <a:ext cx="1087755" cy="35306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8</xdr:col>
      <xdr:colOff>304165</xdr:colOff>
      <xdr:row>3</xdr:row>
      <xdr:rowOff>1238250</xdr:rowOff>
    </xdr:from>
    <xdr:to>
      <xdr:col>8</xdr:col>
      <xdr:colOff>457835</xdr:colOff>
      <xdr:row>3</xdr:row>
      <xdr:rowOff>1466850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tZXMgDAAAABAAAAAAAAAAAAAAAAAAAAAAAAAAHgAAAGgAAAAAAAAAAAAAAAAAAAAAAAAAAAAAABAnAAAQJwAAAAAAAAAAAAAAAAAAAAAAAAAAAAAAAAAAAAAAAAAAAAAUAAAAAAAAAMDA/wAAAAAAZAAAADIAAAAAAAAAZAAAAAAAAAB/f38ACgAAACEAAAAwAAAALAAAAAMAAAAIAAAAdAIcAQMAAAAIAAAA6AKrAV8yAAB2EQAA8gAAAGgBAAAAAAAA"/>
            </a:ext>
          </a:extLst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88325" y="2838450"/>
          <a:ext cx="153670" cy="2286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19685</xdr:colOff>
      <xdr:row>3</xdr:row>
      <xdr:rowOff>952500</xdr:rowOff>
    </xdr:from>
    <xdr:to>
      <xdr:col>8</xdr:col>
      <xdr:colOff>0</xdr:colOff>
      <xdr:row>3</xdr:row>
      <xdr:rowOff>1305560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DAAAABAAAAAAAAAAAAAAAAAAAAAAAAAAHgAAAGgAAAAAAAAAAAAAAAAAAAAAAAAAAAAAABAnAAAQJwAAAAAAAAAAAAAAAAAAAAAAAAAAAAAAAAAAAAAAAAAAAAAUAAAAAAAAAMDA/wAAAAAAZAAAADIAAAAAAAAAZAAAAAAAAAB/f38ACgAAACEAAAAwAAAALAAAAAMAAAAHAAAA4wESAAMAAAAIAAAAlgIAAM8pAAC0DwAAsQYAACwCAAAAAAAA"/>
            </a:ext>
          </a:extLst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96405" y="2552700"/>
          <a:ext cx="1087755" cy="35306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8</xdr:col>
      <xdr:colOff>304165</xdr:colOff>
      <xdr:row>3</xdr:row>
      <xdr:rowOff>1238250</xdr:rowOff>
    </xdr:from>
    <xdr:to>
      <xdr:col>8</xdr:col>
      <xdr:colOff>457835</xdr:colOff>
      <xdr:row>3</xdr:row>
      <xdr:rowOff>1466850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tZXMgDAAAABAAAAAAAAAAAAAAAAAAAAAAAAAAHgAAAGgAAAAAAAAAAAAAAAAAAAAAAAAAAAAAABAnAAAQJwAAAAAAAAAAAAAAAAAAAAAAAAAAAAAAAAAAAAAAAAAAAAAUAAAAAAAAAMDA/wAAAAAAZAAAADIAAAAAAAAAZAAAAAAAAAB/f38ACgAAACEAAAAwAAAALAAAAAMAAAAIAAAAdAIcAQMAAAAIAAAA6AKrAV8yAAB2EQAA8gAAAGgBAAAAAAAA"/>
            </a:ext>
          </a:extLst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88325" y="2838450"/>
          <a:ext cx="153670" cy="2286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1305560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DAAAABAAAAAAAAAAAAAAAAAAAAAAAAAAHgAAAGgAAAAAAAAAAAAAAAAAAAAAAAAAAAAAABAnAAAQJwAAAAAAAAAAAAAAAAAAAAAAAAAAAAAAAAAAAAAAAAAAAAAUAAAAAAAAAMDA/wAAAAAAZAAAADIAAAAAAAAAZAAAAAAAAAB/f38ACgAAACEAAAAwAAAALAAAAAMAAAAJAAAA4wETAAMAAAAKAAAAlgIAAF43AAC0DwAAIgYAACwCAAAAAAAA"/>
            </a:ext>
          </a:extLst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0490" y="2552700"/>
          <a:ext cx="996950" cy="35306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8</xdr:col>
      <xdr:colOff>19050</xdr:colOff>
      <xdr:row>3</xdr:row>
      <xdr:rowOff>924560</xdr:rowOff>
    </xdr:from>
    <xdr:to>
      <xdr:col>8</xdr:col>
      <xdr:colOff>1019175</xdr:colOff>
      <xdr:row>3</xdr:row>
      <xdr:rowOff>1362710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DAAAABAAAAAAAAAAAAAAAAAAAAAAAAAAHgAAAGgAAAAAAAAAAAAAAAAAAAAAAAAAAAAAABAnAAAQJwAAAAAAAAAAAAAAAAAAAAAAAAAAAAAAAAAAAAAAAAAAAAAUAAAAAAAAAMDA/wAAAAAAZAAAADIAAAAAAAAAZAAAAAAAAAB/f38ACgAAACEAAAAwAAAALAAAAAMAAAAIAAAA1QESAAMAAAAIAAAAswK3A54wAACIDwAAJwYAALICAAAAAAAA"/>
            </a:ext>
          </a:extLst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03210" y="2524760"/>
          <a:ext cx="1000125" cy="4381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10</xdr:col>
      <xdr:colOff>19685</xdr:colOff>
      <xdr:row>3</xdr:row>
      <xdr:rowOff>1599565</xdr:rowOff>
    </xdr:from>
    <xdr:to>
      <xdr:col>10</xdr:col>
      <xdr:colOff>1504950</xdr:colOff>
      <xdr:row>3</xdr:row>
      <xdr:rowOff>1962150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kCDAAAABAAAAAAAAAAAAAAAAAAAAAAAAAAHgAAAGgAAAAAAAAAAAAAAAAAAAAAAAAAAAAAABAnAAAQJwAAAAAAAAAAAAAAAAAAAAAAAAAAAAAAAAAAAAAAAAAAAAAUAAAAAAAAAMDA/wAAAAAAZAAAADIAAAAAAAAAZAAAAAAAAAB/f38ACgAAACEAAAAwAAAALAAAAAMAAAAKAAAAKwMKAAMAAAAKAAAA4wMGA589AACvEwAAIwkAADsCAAAAAAAA"/>
            </a:ext>
          </a:extLst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017125" y="3199765"/>
          <a:ext cx="1485265" cy="36258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10</xdr:col>
      <xdr:colOff>305435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tZXMgDAAAABAAAAAAAAAAAAAAAAAAAAAAAAAAHgAAAGgAAAAAAAAAAAAAAAAAAAAAAAAAAAAAABAnAAAQJwAAAAAAAAAAAAAAAAAAAAAAAAAAAAAAAAAAAAAAAAAAAAAUAAAAAAAAAMDA/wAAAAAAZAAAADIAAAAAAAAAZAAAAAAAAAB/f38ACgAAACEAAAAwAAAALAAAAAMAAAAKAAAAdAKdAAMAAAAKAAAA6ALrAGE/AAB2EQAA7wAAAGgBAAAAAAAA"/>
            </a:ext>
          </a:extLst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02875" y="2838450"/>
          <a:ext cx="151765" cy="2286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3"/>
  <sheetViews>
    <sheetView tabSelected="1" zoomScale="85" zoomScaleNormal="85" workbookViewId="0">
      <selection activeCell="A5" sqref="A5:N5"/>
    </sheetView>
  </sheetViews>
  <sheetFormatPr defaultColWidth="9.140625" defaultRowHeight="12.75"/>
  <cols>
    <col min="1" max="1" width="3.140625" style="3" customWidth="1"/>
    <col min="2" max="2" width="36.28515625" style="3" customWidth="1"/>
    <col min="3" max="3" width="5.85546875" style="3" customWidth="1"/>
    <col min="4" max="4" width="6.8554687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9.42578125" style="3" customWidth="1"/>
    <col min="14" max="14" width="13.85546875" style="3" customWidth="1"/>
    <col min="15" max="15" width="9.140625" style="3" customWidth="1"/>
    <col min="16" max="16384" width="9.140625" style="3"/>
  </cols>
  <sheetData>
    <row r="1" spans="1:29" ht="48" customHeight="1">
      <c r="B1" s="6"/>
      <c r="C1" s="6"/>
      <c r="K1" s="5"/>
      <c r="M1" s="32" t="s">
        <v>16</v>
      </c>
      <c r="N1" s="33"/>
      <c r="O1" s="8"/>
      <c r="P1" s="8"/>
      <c r="Q1" s="8"/>
      <c r="R1" s="8"/>
      <c r="S1" s="8"/>
      <c r="T1" s="8"/>
      <c r="U1" s="8"/>
      <c r="V1" s="8"/>
      <c r="W1" s="11"/>
      <c r="X1" s="11"/>
      <c r="Y1" s="11"/>
      <c r="Z1" s="11"/>
      <c r="AA1" s="11"/>
      <c r="AB1" s="11"/>
      <c r="AC1" s="11"/>
    </row>
    <row r="2" spans="1:29" ht="39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M2" s="34"/>
      <c r="N2" s="34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39" customHeight="1">
      <c r="A3" s="42" t="s">
        <v>1</v>
      </c>
      <c r="B3" s="37" t="s">
        <v>2</v>
      </c>
      <c r="C3" s="37" t="s">
        <v>3</v>
      </c>
      <c r="D3" s="37" t="s">
        <v>4</v>
      </c>
      <c r="E3" s="37" t="s">
        <v>17</v>
      </c>
      <c r="F3" s="37"/>
      <c r="G3" s="37"/>
      <c r="H3" s="38" t="s">
        <v>5</v>
      </c>
      <c r="I3" s="38"/>
      <c r="J3" s="38"/>
      <c r="K3" s="39" t="s">
        <v>6</v>
      </c>
      <c r="L3" s="40"/>
      <c r="M3" s="40"/>
      <c r="N3" s="41"/>
    </row>
    <row r="4" spans="1:29" ht="159" customHeight="1">
      <c r="A4" s="42"/>
      <c r="B4" s="37"/>
      <c r="C4" s="37"/>
      <c r="D4" s="37"/>
      <c r="E4" s="4" t="s">
        <v>24</v>
      </c>
      <c r="F4" s="4" t="s">
        <v>25</v>
      </c>
      <c r="G4" s="4" t="s">
        <v>26</v>
      </c>
      <c r="H4" s="4" t="s">
        <v>7</v>
      </c>
      <c r="I4" s="4" t="s">
        <v>8</v>
      </c>
      <c r="J4" s="4" t="s">
        <v>9</v>
      </c>
      <c r="K4" s="1" t="s">
        <v>18</v>
      </c>
      <c r="L4" s="4" t="s">
        <v>10</v>
      </c>
      <c r="M4" s="4" t="s">
        <v>11</v>
      </c>
      <c r="N4" s="4" t="s">
        <v>12</v>
      </c>
    </row>
    <row r="5" spans="1:29" s="2" customFormat="1" ht="18.75" customHeight="1">
      <c r="A5" s="26" t="s">
        <v>23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</row>
    <row r="6" spans="1:29" s="2" customFormat="1" ht="18.75" customHeight="1">
      <c r="A6" s="13">
        <v>1</v>
      </c>
      <c r="B6" s="14" t="s">
        <v>19</v>
      </c>
      <c r="C6" s="17" t="s">
        <v>20</v>
      </c>
      <c r="D6" s="19">
        <v>4000</v>
      </c>
      <c r="E6" s="22">
        <v>68</v>
      </c>
      <c r="F6" s="22">
        <v>67</v>
      </c>
      <c r="G6" s="22">
        <v>68</v>
      </c>
      <c r="H6" s="24">
        <f>AVERAGE(E6:G6)</f>
        <v>67.666666666666671</v>
      </c>
      <c r="I6" s="24">
        <f>SQRT(((SUM((POWER(E6-H6,2)),(POWER(F6-H6,2)),(POWER(G6-H6,2)))/(COLUMNS(E6:G6)-1))))</f>
        <v>0.57735026918962573</v>
      </c>
      <c r="J6" s="24">
        <f>I6/H6*100</f>
        <v>0.8532269988024026</v>
      </c>
      <c r="K6" s="24">
        <f>((D6/3)*(SUM(E6:G6)))</f>
        <v>270666.66666666663</v>
      </c>
      <c r="L6" s="24">
        <f>K6/D6</f>
        <v>67.666666666666657</v>
      </c>
      <c r="M6" s="24">
        <f>ROUND(L6,2)</f>
        <v>67.67</v>
      </c>
      <c r="N6" s="24">
        <f>M6*D6</f>
        <v>270680</v>
      </c>
    </row>
    <row r="7" spans="1:29" s="2" customFormat="1" ht="18.75" customHeight="1">
      <c r="A7" s="13">
        <v>2</v>
      </c>
      <c r="B7" s="15" t="s">
        <v>21</v>
      </c>
      <c r="C7" s="18" t="s">
        <v>20</v>
      </c>
      <c r="D7" s="20">
        <v>5000</v>
      </c>
      <c r="E7" s="22">
        <v>69.5</v>
      </c>
      <c r="F7" s="22">
        <v>69</v>
      </c>
      <c r="G7" s="22">
        <v>70</v>
      </c>
      <c r="H7" s="24">
        <f t="shared" ref="H7:H8" si="0">AVERAGE(E7:G7)</f>
        <v>69.5</v>
      </c>
      <c r="I7" s="24">
        <f t="shared" ref="I7:I8" si="1">SQRT(((SUM((POWER(E7-H7,2)),(POWER(F7-H7,2)),(POWER(G7-H7,2)))/(COLUMNS(E7:G7)-1))))</f>
        <v>0.5</v>
      </c>
      <c r="J7" s="24">
        <f t="shared" ref="J7:J8" si="2">I7/H7*100</f>
        <v>0.71942446043165476</v>
      </c>
      <c r="K7" s="24">
        <f t="shared" ref="K7:K8" si="3">((D7/3)*(SUM(E7:G7)))</f>
        <v>347500</v>
      </c>
      <c r="L7" s="24">
        <f t="shared" ref="L7:L8" si="4">K7/D7</f>
        <v>69.5</v>
      </c>
      <c r="M7" s="24">
        <f t="shared" ref="M7:M8" si="5">ROUND(L7,2)</f>
        <v>69.5</v>
      </c>
      <c r="N7" s="24">
        <f t="shared" ref="N7:N8" si="6">M7*D7</f>
        <v>347500</v>
      </c>
    </row>
    <row r="8" spans="1:29" s="2" customFormat="1" ht="18.75" customHeight="1">
      <c r="A8" s="12">
        <v>3</v>
      </c>
      <c r="B8" s="16" t="s">
        <v>22</v>
      </c>
      <c r="C8" s="7" t="s">
        <v>20</v>
      </c>
      <c r="D8" s="21">
        <v>40000</v>
      </c>
      <c r="E8" s="23">
        <v>79.5</v>
      </c>
      <c r="F8" s="23">
        <v>80</v>
      </c>
      <c r="G8" s="23">
        <v>80</v>
      </c>
      <c r="H8" s="24">
        <f t="shared" si="0"/>
        <v>79.833333333333329</v>
      </c>
      <c r="I8" s="24">
        <f t="shared" si="1"/>
        <v>0.28867513459481292</v>
      </c>
      <c r="J8" s="24">
        <f t="shared" si="2"/>
        <v>0.36159724583901415</v>
      </c>
      <c r="K8" s="24">
        <f t="shared" si="3"/>
        <v>3193333.3333333335</v>
      </c>
      <c r="L8" s="24">
        <f t="shared" si="4"/>
        <v>79.833333333333343</v>
      </c>
      <c r="M8" s="24">
        <f t="shared" si="5"/>
        <v>79.83</v>
      </c>
      <c r="N8" s="24">
        <f t="shared" si="6"/>
        <v>3193200</v>
      </c>
    </row>
    <row r="9" spans="1:29" ht="15.75" customHeight="1">
      <c r="A9" s="29" t="s">
        <v>13</v>
      </c>
      <c r="B9" s="29"/>
      <c r="C9" s="29"/>
      <c r="D9" s="29"/>
      <c r="E9" s="29"/>
      <c r="F9" s="29"/>
      <c r="G9" s="29"/>
      <c r="H9" s="9"/>
      <c r="I9" s="9"/>
      <c r="J9" s="9"/>
      <c r="K9" s="10"/>
      <c r="N9" s="25">
        <f>SUM(N5:N8)</f>
        <v>3811380</v>
      </c>
    </row>
    <row r="10" spans="1:29" ht="36" customHeight="1">
      <c r="A10" s="30" t="s">
        <v>14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29">
      <c r="A11" s="3" t="s">
        <v>15</v>
      </c>
    </row>
    <row r="13" spans="1:29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</sheetData>
  <mergeCells count="13">
    <mergeCell ref="A5:N5"/>
    <mergeCell ref="A9:G9"/>
    <mergeCell ref="A10:K10"/>
    <mergeCell ref="A13:O13"/>
    <mergeCell ref="M1:N2"/>
    <mergeCell ref="A2:K2"/>
    <mergeCell ref="E3:G3"/>
    <mergeCell ref="H3:J3"/>
    <mergeCell ref="K3:N3"/>
    <mergeCell ref="A3:A4"/>
    <mergeCell ref="B3:B4"/>
    <mergeCell ref="C3:C4"/>
    <mergeCell ref="D3:D4"/>
  </mergeCells>
  <pageMargins left="0.70833299999999999" right="0.70833299999999999" top="0.74791700000000005" bottom="0.74791700000000005" header="0.315278" footer="0.315278"/>
  <pageSetup paperSize="9" scale="61" orientation="landscape" r:id="rId1"/>
  <drawing r:id="rId2"/>
  <extLst>
    <ext uri="smNativeData">
      <pm:sheetPrefs xmlns:pm="smNativeData" day="171585550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612 355,00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gorra Майоров</dc:creator>
  <cp:lastModifiedBy>Zakup1</cp:lastModifiedBy>
  <cp:revision>0</cp:revision>
  <cp:lastPrinted>2024-06-14T05:46:09Z</cp:lastPrinted>
  <dcterms:created xsi:type="dcterms:W3CDTF">2014-01-15T18:15:09Z</dcterms:created>
  <dcterms:modified xsi:type="dcterms:W3CDTF">2026-02-25T11:50:46Z</dcterms:modified>
</cp:coreProperties>
</file>