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13_ncr:1_{569D6F3A-A39E-4B32-B87C-B6ABC180B4BE}" xr6:coauthVersionLast="47" xr6:coauthVersionMax="47" xr10:uidLastSave="{00000000-0000-0000-0000-000000000000}"/>
  <bookViews>
    <workbookView xWindow="-108" yWindow="-108" windowWidth="23256" windowHeight="13896" firstSheet="4" activeTab="4" xr2:uid="{00000000-000D-0000-FFFF-FFFF00000000}"/>
  </bookViews>
  <sheets>
    <sheet name="1 обосн НМЦК" sheetId="7" state="hidden" r:id="rId1"/>
    <sheet name="НМЦК общее" sheetId="1" state="hidden" r:id="rId2"/>
    <sheet name=" НМЦК 2 желтый" sheetId="3" state="hidden" r:id="rId3"/>
    <sheet name=" НМЦК 3 зеленый" sheetId="4" state="hidden" r:id="rId4"/>
    <sheet name="НМЦК 4 синий" sheetId="6" r:id="rId5"/>
    <sheet name="2обосн НМЦК" sheetId="8" state="hidden" r:id="rId6"/>
    <sheet name="3 обосн НМЦК" sheetId="9" state="hidden" r:id="rId7"/>
    <sheet name="4 обосн НМЦК" sheetId="10" r:id="rId8"/>
  </sheets>
  <definedNames>
    <definedName name="_xlnm.Print_Area" localSheetId="2">' НМЦК 2 желтый'!$A$1:$Q$41</definedName>
    <definedName name="_xlnm.Print_Area" localSheetId="3">' НМЦК 3 зеленый'!$A$1:$Q$40</definedName>
    <definedName name="_xlnm.Print_Area" localSheetId="4">'НМЦК 4 синий'!$A$1:$Q$10</definedName>
    <definedName name="_xlnm.Print_Area" localSheetId="1">'НМЦК общее'!$A$1:$W$67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6" l="1"/>
  <c r="K4" i="6"/>
  <c r="N4" i="6"/>
  <c r="O4" i="6"/>
  <c r="R6" i="3"/>
  <c r="N19" i="3"/>
  <c r="N20" i="3"/>
  <c r="N21" i="3"/>
  <c r="N22" i="3"/>
  <c r="M19" i="3"/>
  <c r="P19" i="3" s="1"/>
  <c r="Q19" i="3" s="1"/>
  <c r="M20" i="3"/>
  <c r="P20" i="3" s="1"/>
  <c r="Q20" i="3" s="1"/>
  <c r="M21" i="3"/>
  <c r="P21" i="3" s="1"/>
  <c r="Q21" i="3" s="1"/>
  <c r="M22" i="3"/>
  <c r="P22" i="3" s="1"/>
  <c r="Q22" i="3" s="1"/>
  <c r="J19" i="3"/>
  <c r="J20" i="3"/>
  <c r="J21" i="3"/>
  <c r="J22" i="3"/>
  <c r="J6" i="3"/>
  <c r="M6" i="3"/>
  <c r="P6" i="3" s="1"/>
  <c r="Q6" i="3" s="1"/>
  <c r="N6" i="3"/>
  <c r="O6" i="3" s="1"/>
  <c r="J5" i="4"/>
  <c r="M5" i="4"/>
  <c r="P5" i="4" s="1"/>
  <c r="Q5" i="4" s="1"/>
  <c r="N5" i="4"/>
  <c r="O5" i="4" s="1"/>
  <c r="R5" i="4"/>
  <c r="J6" i="4"/>
  <c r="M6" i="4"/>
  <c r="P6" i="4" s="1"/>
  <c r="Q6" i="4" s="1"/>
  <c r="N6" i="4"/>
  <c r="R6" i="4"/>
  <c r="J7" i="4"/>
  <c r="M7" i="4"/>
  <c r="P7" i="4" s="1"/>
  <c r="Q7" i="4" s="1"/>
  <c r="N7" i="4"/>
  <c r="R7" i="4"/>
  <c r="J8" i="4"/>
  <c r="M8" i="4"/>
  <c r="P8" i="4" s="1"/>
  <c r="Q8" i="4" s="1"/>
  <c r="N8" i="4"/>
  <c r="O8" i="4" s="1"/>
  <c r="R8" i="4"/>
  <c r="J9" i="4"/>
  <c r="M9" i="4"/>
  <c r="P9" i="4"/>
  <c r="Q9" i="4" s="1"/>
  <c r="N9" i="4"/>
  <c r="O9" i="4" s="1"/>
  <c r="R9" i="4"/>
  <c r="J10" i="4"/>
  <c r="M10" i="4"/>
  <c r="P10" i="4" s="1"/>
  <c r="Q10" i="4" s="1"/>
  <c r="N10" i="4"/>
  <c r="R10" i="4"/>
  <c r="J11" i="4"/>
  <c r="M11" i="4"/>
  <c r="P11" i="4" s="1"/>
  <c r="Q11" i="4" s="1"/>
  <c r="O11" i="4"/>
  <c r="N11" i="4"/>
  <c r="R11" i="4"/>
  <c r="J12" i="4"/>
  <c r="M12" i="4"/>
  <c r="P12" i="4" s="1"/>
  <c r="Q12" i="4" s="1"/>
  <c r="N12" i="4"/>
  <c r="J13" i="4"/>
  <c r="M13" i="4"/>
  <c r="P13" i="4"/>
  <c r="Q13" i="4" s="1"/>
  <c r="N13" i="4"/>
  <c r="J14" i="4"/>
  <c r="M14" i="4"/>
  <c r="P14" i="4" s="1"/>
  <c r="Q14" i="4" s="1"/>
  <c r="N14" i="4"/>
  <c r="J15" i="4"/>
  <c r="M15" i="4"/>
  <c r="P15" i="4"/>
  <c r="Q15" i="4" s="1"/>
  <c r="N15" i="4"/>
  <c r="O15" i="4" s="1"/>
  <c r="J16" i="4"/>
  <c r="M16" i="4"/>
  <c r="P16" i="4" s="1"/>
  <c r="Q16" i="4" s="1"/>
  <c r="N16" i="4"/>
  <c r="J17" i="4"/>
  <c r="M17" i="4"/>
  <c r="P17" i="4" s="1"/>
  <c r="Q17" i="4" s="1"/>
  <c r="N17" i="4"/>
  <c r="J18" i="4"/>
  <c r="M18" i="4"/>
  <c r="P18" i="4" s="1"/>
  <c r="Q18" i="4" s="1"/>
  <c r="N18" i="4"/>
  <c r="J19" i="4"/>
  <c r="M19" i="4"/>
  <c r="P19" i="4" s="1"/>
  <c r="Q19" i="4" s="1"/>
  <c r="N19" i="4"/>
  <c r="J20" i="4"/>
  <c r="M20" i="4"/>
  <c r="P20" i="4" s="1"/>
  <c r="Q20" i="4" s="1"/>
  <c r="N20" i="4"/>
  <c r="O20" i="4" s="1"/>
  <c r="J21" i="4"/>
  <c r="M21" i="4"/>
  <c r="P21" i="4"/>
  <c r="Q21" i="4" s="1"/>
  <c r="N21" i="4"/>
  <c r="J22" i="4"/>
  <c r="M22" i="4"/>
  <c r="P22" i="4" s="1"/>
  <c r="Q22" i="4" s="1"/>
  <c r="N22" i="4"/>
  <c r="J23" i="4"/>
  <c r="M23" i="4"/>
  <c r="P23" i="4"/>
  <c r="Q23" i="4" s="1"/>
  <c r="N23" i="4"/>
  <c r="O23" i="4" s="1"/>
  <c r="J24" i="4"/>
  <c r="M24" i="4"/>
  <c r="P24" i="4" s="1"/>
  <c r="Q24" i="4" s="1"/>
  <c r="N24" i="4"/>
  <c r="J25" i="4"/>
  <c r="M25" i="4"/>
  <c r="P25" i="4" s="1"/>
  <c r="Q25" i="4" s="1"/>
  <c r="N25" i="4"/>
  <c r="J26" i="4"/>
  <c r="M26" i="4"/>
  <c r="P26" i="4" s="1"/>
  <c r="Q26" i="4" s="1"/>
  <c r="N26" i="4"/>
  <c r="J27" i="4"/>
  <c r="M27" i="4"/>
  <c r="P27" i="4" s="1"/>
  <c r="Q27" i="4" s="1"/>
  <c r="N27" i="4"/>
  <c r="J28" i="4"/>
  <c r="M28" i="4"/>
  <c r="P28" i="4" s="1"/>
  <c r="Q28" i="4" s="1"/>
  <c r="N28" i="4"/>
  <c r="J29" i="4"/>
  <c r="M29" i="4"/>
  <c r="P29" i="4"/>
  <c r="Q29" i="4" s="1"/>
  <c r="N29" i="4"/>
  <c r="O29" i="4" s="1"/>
  <c r="J30" i="4"/>
  <c r="M30" i="4"/>
  <c r="P30" i="4" s="1"/>
  <c r="Q30" i="4" s="1"/>
  <c r="N30" i="4"/>
  <c r="J31" i="4"/>
  <c r="M31" i="4"/>
  <c r="P31" i="4"/>
  <c r="Q31" i="4" s="1"/>
  <c r="N31" i="4"/>
  <c r="O31" i="4" s="1"/>
  <c r="J32" i="4"/>
  <c r="M32" i="4"/>
  <c r="P32" i="4" s="1"/>
  <c r="Q32" i="4" s="1"/>
  <c r="N32" i="4"/>
  <c r="J5" i="3"/>
  <c r="M5" i="3"/>
  <c r="P5" i="3" s="1"/>
  <c r="Q5" i="3" s="1"/>
  <c r="N5" i="3"/>
  <c r="R5" i="3"/>
  <c r="J7" i="3"/>
  <c r="M7" i="3"/>
  <c r="P7" i="3" s="1"/>
  <c r="Q7" i="3" s="1"/>
  <c r="N7" i="3"/>
  <c r="O7" i="3"/>
  <c r="R7" i="3"/>
  <c r="J8" i="3"/>
  <c r="M8" i="3"/>
  <c r="P8" i="3"/>
  <c r="Q8" i="3" s="1"/>
  <c r="N8" i="3"/>
  <c r="O8" i="3" s="1"/>
  <c r="R8" i="3"/>
  <c r="J9" i="3"/>
  <c r="M9" i="3"/>
  <c r="P9" i="3" s="1"/>
  <c r="Q9" i="3" s="1"/>
  <c r="N9" i="3"/>
  <c r="R9" i="3"/>
  <c r="J10" i="3"/>
  <c r="M10" i="3"/>
  <c r="P10" i="3" s="1"/>
  <c r="Q10" i="3" s="1"/>
  <c r="N10" i="3"/>
  <c r="R10" i="3"/>
  <c r="J11" i="3"/>
  <c r="M11" i="3"/>
  <c r="P11" i="3" s="1"/>
  <c r="Q11" i="3" s="1"/>
  <c r="N11" i="3"/>
  <c r="O11" i="3" s="1"/>
  <c r="R11" i="3"/>
  <c r="J12" i="3"/>
  <c r="M12" i="3"/>
  <c r="P12" i="3" s="1"/>
  <c r="Q12" i="3" s="1"/>
  <c r="N12" i="3"/>
  <c r="O12" i="3" s="1"/>
  <c r="R12" i="3"/>
  <c r="J13" i="3"/>
  <c r="M13" i="3"/>
  <c r="P13" i="3" s="1"/>
  <c r="Q13" i="3" s="1"/>
  <c r="N13" i="3"/>
  <c r="R13" i="3"/>
  <c r="J14" i="3"/>
  <c r="M14" i="3"/>
  <c r="P14" i="3"/>
  <c r="Q14" i="3" s="1"/>
  <c r="N14" i="3"/>
  <c r="O14" i="3" s="1"/>
  <c r="R14" i="3"/>
  <c r="J15" i="3"/>
  <c r="M15" i="3"/>
  <c r="P15" i="3" s="1"/>
  <c r="Q15" i="3" s="1"/>
  <c r="N15" i="3"/>
  <c r="O15" i="3" s="1"/>
  <c r="R15" i="3"/>
  <c r="J16" i="3"/>
  <c r="M16" i="3"/>
  <c r="P16" i="3" s="1"/>
  <c r="Q16" i="3" s="1"/>
  <c r="N16" i="3"/>
  <c r="R16" i="3"/>
  <c r="J17" i="3"/>
  <c r="M17" i="3"/>
  <c r="P17" i="3" s="1"/>
  <c r="Q17" i="3" s="1"/>
  <c r="N17" i="3"/>
  <c r="R17" i="3"/>
  <c r="J18" i="3"/>
  <c r="M18" i="3"/>
  <c r="P18" i="3" s="1"/>
  <c r="Q18" i="3" s="1"/>
  <c r="N18" i="3"/>
  <c r="O18" i="3" s="1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P6" i="1"/>
  <c r="S6" i="1"/>
  <c r="V6" i="1" s="1"/>
  <c r="W6" i="1" s="1"/>
  <c r="T6" i="1"/>
  <c r="U6" i="1" s="1"/>
  <c r="Y6" i="1"/>
  <c r="AG6" i="1"/>
  <c r="AH6" i="1"/>
  <c r="AI6" i="1"/>
  <c r="P7" i="1"/>
  <c r="S7" i="1"/>
  <c r="V7" i="1" s="1"/>
  <c r="W7" i="1" s="1"/>
  <c r="T7" i="1"/>
  <c r="Y7" i="1"/>
  <c r="AG7" i="1"/>
  <c r="AH7" i="1"/>
  <c r="AI7" i="1"/>
  <c r="P8" i="1"/>
  <c r="S8" i="1"/>
  <c r="V8" i="1" s="1"/>
  <c r="W8" i="1" s="1"/>
  <c r="T8" i="1"/>
  <c r="U8" i="1"/>
  <c r="Y8" i="1"/>
  <c r="AG8" i="1"/>
  <c r="AH8" i="1"/>
  <c r="AI8" i="1"/>
  <c r="P9" i="1"/>
  <c r="S9" i="1"/>
  <c r="V9" i="1" s="1"/>
  <c r="W9" i="1" s="1"/>
  <c r="T9" i="1"/>
  <c r="Y9" i="1"/>
  <c r="AG9" i="1"/>
  <c r="AH9" i="1"/>
  <c r="AI9" i="1"/>
  <c r="P10" i="1"/>
  <c r="S10" i="1"/>
  <c r="V10" i="1" s="1"/>
  <c r="W10" i="1" s="1"/>
  <c r="T10" i="1"/>
  <c r="U10" i="1"/>
  <c r="Y10" i="1"/>
  <c r="AG10" i="1"/>
  <c r="AH10" i="1"/>
  <c r="AI10" i="1"/>
  <c r="P11" i="1"/>
  <c r="S11" i="1"/>
  <c r="V11" i="1" s="1"/>
  <c r="W11" i="1" s="1"/>
  <c r="T11" i="1"/>
  <c r="Y11" i="1"/>
  <c r="AG11" i="1"/>
  <c r="AH11" i="1"/>
  <c r="AI11" i="1"/>
  <c r="P12" i="1"/>
  <c r="S12" i="1"/>
  <c r="V12" i="1" s="1"/>
  <c r="W12" i="1" s="1"/>
  <c r="T12" i="1"/>
  <c r="U12" i="1" s="1"/>
  <c r="Y12" i="1"/>
  <c r="AG12" i="1"/>
  <c r="AH12" i="1"/>
  <c r="AI12" i="1"/>
  <c r="P13" i="1"/>
  <c r="S13" i="1"/>
  <c r="V13" i="1" s="1"/>
  <c r="W13" i="1" s="1"/>
  <c r="T13" i="1"/>
  <c r="U13" i="1" s="1"/>
  <c r="Y13" i="1"/>
  <c r="AG13" i="1"/>
  <c r="AH13" i="1"/>
  <c r="AI13" i="1"/>
  <c r="P14" i="1"/>
  <c r="S14" i="1"/>
  <c r="V14" i="1" s="1"/>
  <c r="W14" i="1" s="1"/>
  <c r="T14" i="1"/>
  <c r="U14" i="1"/>
  <c r="Y14" i="1"/>
  <c r="AG14" i="1"/>
  <c r="AH14" i="1"/>
  <c r="AI14" i="1"/>
  <c r="P15" i="1"/>
  <c r="S15" i="1"/>
  <c r="V15" i="1" s="1"/>
  <c r="W15" i="1" s="1"/>
  <c r="T15" i="1"/>
  <c r="U15" i="1"/>
  <c r="Y15" i="1"/>
  <c r="AG15" i="1"/>
  <c r="AH15" i="1"/>
  <c r="AI15" i="1"/>
  <c r="P16" i="1"/>
  <c r="S16" i="1"/>
  <c r="T16" i="1"/>
  <c r="V16" i="1"/>
  <c r="W16" i="1" s="1"/>
  <c r="Y16" i="1"/>
  <c r="AG16" i="1"/>
  <c r="AH16" i="1"/>
  <c r="AI16" i="1"/>
  <c r="P17" i="1"/>
  <c r="S17" i="1"/>
  <c r="V17" i="1" s="1"/>
  <c r="W17" i="1" s="1"/>
  <c r="T17" i="1"/>
  <c r="U17" i="1" s="1"/>
  <c r="Y17" i="1"/>
  <c r="AG17" i="1"/>
  <c r="AH17" i="1"/>
  <c r="AI17" i="1"/>
  <c r="P18" i="1"/>
  <c r="S18" i="1"/>
  <c r="T18" i="1"/>
  <c r="U18" i="1" s="1"/>
  <c r="V18" i="1"/>
  <c r="W18" i="1" s="1"/>
  <c r="Y18" i="1"/>
  <c r="AG18" i="1"/>
  <c r="AH18" i="1"/>
  <c r="AI18" i="1"/>
  <c r="P19" i="1"/>
  <c r="S19" i="1"/>
  <c r="T19" i="1"/>
  <c r="U19" i="1" s="1"/>
  <c r="V19" i="1"/>
  <c r="W19" i="1" s="1"/>
  <c r="Y19" i="1"/>
  <c r="AG19" i="1"/>
  <c r="AH19" i="1"/>
  <c r="AI19" i="1"/>
  <c r="P20" i="1"/>
  <c r="S20" i="1"/>
  <c r="T20" i="1"/>
  <c r="U20" i="1" s="1"/>
  <c r="V20" i="1"/>
  <c r="W20" i="1" s="1"/>
  <c r="Y20" i="1"/>
  <c r="AG20" i="1"/>
  <c r="AH20" i="1"/>
  <c r="AI20" i="1"/>
  <c r="P21" i="1"/>
  <c r="S21" i="1"/>
  <c r="V21" i="1" s="1"/>
  <c r="W21" i="1" s="1"/>
  <c r="T21" i="1"/>
  <c r="U21" i="1" s="1"/>
  <c r="Y21" i="1"/>
  <c r="AG21" i="1"/>
  <c r="AH21" i="1"/>
  <c r="AI21" i="1"/>
  <c r="P22" i="1"/>
  <c r="S22" i="1"/>
  <c r="V22" i="1" s="1"/>
  <c r="W22" i="1" s="1"/>
  <c r="T22" i="1"/>
  <c r="Y22" i="1"/>
  <c r="AG22" i="1"/>
  <c r="AH22" i="1"/>
  <c r="AI22" i="1"/>
  <c r="P23" i="1"/>
  <c r="S23" i="1"/>
  <c r="V23" i="1" s="1"/>
  <c r="W23" i="1" s="1"/>
  <c r="T23" i="1"/>
  <c r="U23" i="1" s="1"/>
  <c r="Y23" i="1"/>
  <c r="AG23" i="1"/>
  <c r="AH23" i="1"/>
  <c r="AI23" i="1"/>
  <c r="P24" i="1"/>
  <c r="S24" i="1"/>
  <c r="V24" i="1" s="1"/>
  <c r="W24" i="1" s="1"/>
  <c r="T24" i="1"/>
  <c r="Y24" i="1"/>
  <c r="AG24" i="1"/>
  <c r="AH24" i="1"/>
  <c r="AI24" i="1"/>
  <c r="P25" i="1"/>
  <c r="S25" i="1"/>
  <c r="V25" i="1"/>
  <c r="W25" i="1" s="1"/>
  <c r="T25" i="1"/>
  <c r="U25" i="1" s="1"/>
  <c r="Y25" i="1"/>
  <c r="AG25" i="1"/>
  <c r="AH25" i="1"/>
  <c r="AI25" i="1"/>
  <c r="P26" i="1"/>
  <c r="S26" i="1"/>
  <c r="V26" i="1" s="1"/>
  <c r="W26" i="1" s="1"/>
  <c r="U26" i="1"/>
  <c r="T26" i="1"/>
  <c r="Y26" i="1"/>
  <c r="AG26" i="1"/>
  <c r="AH26" i="1"/>
  <c r="AI26" i="1"/>
  <c r="P27" i="1"/>
  <c r="S27" i="1"/>
  <c r="V27" i="1" s="1"/>
  <c r="W27" i="1" s="1"/>
  <c r="T27" i="1"/>
  <c r="Y27" i="1"/>
  <c r="AG27" i="1"/>
  <c r="AH27" i="1"/>
  <c r="AI27" i="1"/>
  <c r="P28" i="1"/>
  <c r="S28" i="1"/>
  <c r="V28" i="1" s="1"/>
  <c r="W28" i="1" s="1"/>
  <c r="T28" i="1"/>
  <c r="Y28" i="1"/>
  <c r="AG28" i="1"/>
  <c r="AH28" i="1"/>
  <c r="AI28" i="1"/>
  <c r="P29" i="1"/>
  <c r="S29" i="1"/>
  <c r="V29" i="1" s="1"/>
  <c r="W29" i="1" s="1"/>
  <c r="T29" i="1"/>
  <c r="Y29" i="1"/>
  <c r="AG29" i="1"/>
  <c r="AH29" i="1"/>
  <c r="AI29" i="1"/>
  <c r="P30" i="1"/>
  <c r="S30" i="1"/>
  <c r="V30" i="1" s="1"/>
  <c r="W30" i="1" s="1"/>
  <c r="T30" i="1"/>
  <c r="Y30" i="1"/>
  <c r="AG30" i="1"/>
  <c r="AH30" i="1"/>
  <c r="AI30" i="1"/>
  <c r="P31" i="1"/>
  <c r="S31" i="1"/>
  <c r="T31" i="1"/>
  <c r="Y31" i="1"/>
  <c r="AG31" i="1"/>
  <c r="AH31" i="1"/>
  <c r="AI31" i="1"/>
  <c r="P32" i="1"/>
  <c r="S32" i="1"/>
  <c r="V32" i="1" s="1"/>
  <c r="W32" i="1" s="1"/>
  <c r="T32" i="1"/>
  <c r="U32" i="1" s="1"/>
  <c r="Y32" i="1"/>
  <c r="AG32" i="1"/>
  <c r="AH32" i="1"/>
  <c r="AI32" i="1"/>
  <c r="P33" i="1"/>
  <c r="S33" i="1"/>
  <c r="V33" i="1" s="1"/>
  <c r="W33" i="1" s="1"/>
  <c r="T33" i="1"/>
  <c r="U33" i="1" s="1"/>
  <c r="Y33" i="1"/>
  <c r="AG33" i="1"/>
  <c r="AH33" i="1"/>
  <c r="AI33" i="1"/>
  <c r="P34" i="1"/>
  <c r="S34" i="1"/>
  <c r="T34" i="1"/>
  <c r="U34" i="1" s="1"/>
  <c r="V34" i="1"/>
  <c r="W34" i="1" s="1"/>
  <c r="Y34" i="1"/>
  <c r="AG34" i="1"/>
  <c r="AH34" i="1"/>
  <c r="AI34" i="1"/>
  <c r="P35" i="1"/>
  <c r="S35" i="1"/>
  <c r="T35" i="1"/>
  <c r="U35" i="1" s="1"/>
  <c r="V35" i="1"/>
  <c r="W35" i="1" s="1"/>
  <c r="Y35" i="1"/>
  <c r="AG35" i="1"/>
  <c r="AH35" i="1"/>
  <c r="AI35" i="1"/>
  <c r="P36" i="1"/>
  <c r="S36" i="1"/>
  <c r="T36" i="1"/>
  <c r="U36" i="1" s="1"/>
  <c r="V36" i="1"/>
  <c r="W36" i="1" s="1"/>
  <c r="Y36" i="1"/>
  <c r="AG36" i="1"/>
  <c r="AH36" i="1"/>
  <c r="AI36" i="1"/>
  <c r="P37" i="1"/>
  <c r="S37" i="1"/>
  <c r="V37" i="1"/>
  <c r="W37" i="1" s="1"/>
  <c r="T37" i="1"/>
  <c r="U37" i="1" s="1"/>
  <c r="Y37" i="1"/>
  <c r="AG37" i="1"/>
  <c r="AH37" i="1"/>
  <c r="AI37" i="1"/>
  <c r="P38" i="1"/>
  <c r="S38" i="1"/>
  <c r="T38" i="1"/>
  <c r="U38" i="1" s="1"/>
  <c r="V38" i="1"/>
  <c r="W38" i="1" s="1"/>
  <c r="Y38" i="1"/>
  <c r="AG38" i="1"/>
  <c r="AH38" i="1"/>
  <c r="AI38" i="1"/>
  <c r="P39" i="1"/>
  <c r="S39" i="1"/>
  <c r="V39" i="1" s="1"/>
  <c r="W39" i="1" s="1"/>
  <c r="T39" i="1"/>
  <c r="U39" i="1" s="1"/>
  <c r="Y39" i="1"/>
  <c r="AG39" i="1"/>
  <c r="AH39" i="1"/>
  <c r="AI39" i="1"/>
  <c r="P40" i="1"/>
  <c r="S40" i="1"/>
  <c r="T40" i="1"/>
  <c r="Y40" i="1"/>
  <c r="AG40" i="1"/>
  <c r="AH40" i="1"/>
  <c r="AI40" i="1"/>
  <c r="P41" i="1"/>
  <c r="S41" i="1"/>
  <c r="V41" i="1" s="1"/>
  <c r="W41" i="1" s="1"/>
  <c r="T41" i="1"/>
  <c r="U41" i="1" s="1"/>
  <c r="Y41" i="1"/>
  <c r="AG41" i="1"/>
  <c r="AH41" i="1"/>
  <c r="AI41" i="1"/>
  <c r="P42" i="1"/>
  <c r="S42" i="1"/>
  <c r="V42" i="1" s="1"/>
  <c r="W42" i="1" s="1"/>
  <c r="T42" i="1"/>
  <c r="U42" i="1" s="1"/>
  <c r="Y42" i="1"/>
  <c r="AG42" i="1"/>
  <c r="AH42" i="1"/>
  <c r="AI42" i="1"/>
  <c r="P43" i="1"/>
  <c r="S43" i="1"/>
  <c r="T43" i="1"/>
  <c r="U43" i="1" s="1"/>
  <c r="V43" i="1"/>
  <c r="W43" i="1" s="1"/>
  <c r="Y43" i="1"/>
  <c r="AG43" i="1"/>
  <c r="AH43" i="1"/>
  <c r="AI43" i="1"/>
  <c r="P44" i="1"/>
  <c r="S44" i="1"/>
  <c r="T44" i="1"/>
  <c r="U44" i="1" s="1"/>
  <c r="V44" i="1"/>
  <c r="W44" i="1" s="1"/>
  <c r="Y44" i="1"/>
  <c r="AG44" i="1"/>
  <c r="AH44" i="1"/>
  <c r="AI44" i="1"/>
  <c r="P45" i="1"/>
  <c r="S45" i="1"/>
  <c r="V45" i="1"/>
  <c r="W45" i="1" s="1"/>
  <c r="T45" i="1"/>
  <c r="U45" i="1" s="1"/>
  <c r="Y45" i="1"/>
  <c r="AG45" i="1"/>
  <c r="AH45" i="1"/>
  <c r="AI45" i="1"/>
  <c r="P46" i="1"/>
  <c r="S46" i="1"/>
  <c r="V46" i="1"/>
  <c r="W46" i="1" s="1"/>
  <c r="T46" i="1"/>
  <c r="U46" i="1" s="1"/>
  <c r="Y46" i="1"/>
  <c r="AG46" i="1"/>
  <c r="AH46" i="1"/>
  <c r="AI46" i="1"/>
  <c r="P47" i="1"/>
  <c r="S47" i="1"/>
  <c r="V47" i="1"/>
  <c r="W47" i="1" s="1"/>
  <c r="T47" i="1"/>
  <c r="U47" i="1" s="1"/>
  <c r="Y47" i="1"/>
  <c r="AG47" i="1"/>
  <c r="AH47" i="1"/>
  <c r="AI47" i="1"/>
  <c r="P48" i="1"/>
  <c r="S48" i="1"/>
  <c r="V48" i="1"/>
  <c r="W48" i="1" s="1"/>
  <c r="T48" i="1"/>
  <c r="U48" i="1" s="1"/>
  <c r="Y48" i="1"/>
  <c r="AG48" i="1"/>
  <c r="AH48" i="1"/>
  <c r="AI48" i="1"/>
  <c r="P49" i="1"/>
  <c r="S49" i="1"/>
  <c r="V49" i="1"/>
  <c r="W49" i="1" s="1"/>
  <c r="T49" i="1"/>
  <c r="U49" i="1" s="1"/>
  <c r="Y49" i="1"/>
  <c r="AG49" i="1"/>
  <c r="AH49" i="1"/>
  <c r="AI49" i="1"/>
  <c r="P50" i="1"/>
  <c r="S50" i="1"/>
  <c r="V50" i="1"/>
  <c r="W50" i="1" s="1"/>
  <c r="T50" i="1"/>
  <c r="U50" i="1" s="1"/>
  <c r="Y50" i="1"/>
  <c r="AG50" i="1"/>
  <c r="AH50" i="1"/>
  <c r="AI50" i="1"/>
  <c r="P51" i="1"/>
  <c r="S51" i="1"/>
  <c r="V51" i="1"/>
  <c r="W51" i="1" s="1"/>
  <c r="T51" i="1"/>
  <c r="U51" i="1" s="1"/>
  <c r="Y51" i="1"/>
  <c r="AG51" i="1"/>
  <c r="AH51" i="1"/>
  <c r="AI51" i="1"/>
  <c r="P52" i="1"/>
  <c r="S52" i="1"/>
  <c r="V52" i="1"/>
  <c r="W52" i="1" s="1"/>
  <c r="T52" i="1"/>
  <c r="U52" i="1" s="1"/>
  <c r="Y52" i="1"/>
  <c r="AG52" i="1"/>
  <c r="AH52" i="1"/>
  <c r="AI52" i="1"/>
  <c r="P53" i="1"/>
  <c r="S53" i="1"/>
  <c r="V53" i="1"/>
  <c r="W53" i="1" s="1"/>
  <c r="T53" i="1"/>
  <c r="U53" i="1" s="1"/>
  <c r="Y53" i="1"/>
  <c r="AG53" i="1"/>
  <c r="AH53" i="1"/>
  <c r="AI53" i="1"/>
  <c r="P54" i="1"/>
  <c r="S54" i="1"/>
  <c r="T54" i="1"/>
  <c r="P55" i="1"/>
  <c r="S55" i="1"/>
  <c r="T55" i="1"/>
  <c r="P56" i="1"/>
  <c r="S56" i="1"/>
  <c r="V56" i="1" s="1"/>
  <c r="W56" i="1" s="1"/>
  <c r="T56" i="1"/>
  <c r="P57" i="1"/>
  <c r="S57" i="1"/>
  <c r="V57" i="1" s="1"/>
  <c r="W57" i="1" s="1"/>
  <c r="T57" i="1"/>
  <c r="P58" i="1"/>
  <c r="S58" i="1"/>
  <c r="V58" i="1" s="1"/>
  <c r="W58" i="1" s="1"/>
  <c r="T58" i="1"/>
  <c r="U58" i="1" s="1"/>
  <c r="P59" i="1"/>
  <c r="S59" i="1"/>
  <c r="V59" i="1" s="1"/>
  <c r="W59" i="1" s="1"/>
  <c r="T59" i="1"/>
  <c r="O32" i="4"/>
  <c r="O28" i="4"/>
  <c r="O24" i="4"/>
  <c r="O16" i="4"/>
  <c r="O10" i="4"/>
  <c r="O6" i="4"/>
  <c r="O25" i="4"/>
  <c r="O21" i="4"/>
  <c r="O17" i="4"/>
  <c r="O13" i="4"/>
  <c r="U24" i="1"/>
  <c r="U16" i="1"/>
  <c r="O12" i="4"/>
  <c r="O22" i="3"/>
  <c r="P4" i="6" l="1"/>
  <c r="Q4" i="6"/>
  <c r="O20" i="3"/>
  <c r="O16" i="3"/>
  <c r="O5" i="3"/>
  <c r="O27" i="4"/>
  <c r="O19" i="4"/>
  <c r="U56" i="1"/>
  <c r="U54" i="1"/>
  <c r="U30" i="1"/>
  <c r="O10" i="3"/>
  <c r="U57" i="1"/>
  <c r="U28" i="1"/>
  <c r="U27" i="1"/>
  <c r="U22" i="1"/>
  <c r="O21" i="3"/>
  <c r="U29" i="1"/>
  <c r="V55" i="1"/>
  <c r="W55" i="1" s="1"/>
  <c r="U55" i="1"/>
  <c r="U40" i="1"/>
  <c r="V40" i="1"/>
  <c r="W40" i="1" s="1"/>
  <c r="Q41" i="3"/>
  <c r="Q36" i="3"/>
  <c r="C7" i="8" s="1"/>
  <c r="U31" i="1"/>
  <c r="V31" i="1"/>
  <c r="W31" i="1" s="1"/>
  <c r="U11" i="1"/>
  <c r="V70" i="1"/>
  <c r="Q34" i="4"/>
  <c r="C7" i="9" s="1"/>
  <c r="U59" i="1"/>
  <c r="O14" i="4"/>
  <c r="O22" i="4"/>
  <c r="O30" i="4"/>
  <c r="V54" i="1"/>
  <c r="W54" i="1" s="1"/>
  <c r="O19" i="3"/>
  <c r="U7" i="1"/>
  <c r="U9" i="1"/>
  <c r="O17" i="3"/>
  <c r="O13" i="3"/>
  <c r="O9" i="3"/>
  <c r="O7" i="4"/>
  <c r="O18" i="4"/>
  <c r="O26" i="4"/>
  <c r="C7" i="10" l="1"/>
  <c r="W61" i="1"/>
  <c r="C7" i="7" s="1"/>
  <c r="W63" i="1" l="1"/>
  <c r="Y5" i="1"/>
</calcChain>
</file>

<file path=xl/sharedStrings.xml><?xml version="1.0" encoding="utf-8"?>
<sst xmlns="http://schemas.openxmlformats.org/spreadsheetml/2006/main" count="336" uniqueCount="162">
  <si>
    <r>
      <t>ОКПД2/КТРУ</t>
    </r>
    <r>
      <rPr>
        <b/>
        <vertAlign val="superscript"/>
        <sz val="11"/>
        <color indexed="8"/>
        <rFont val="Times New Roman"/>
        <family val="1"/>
        <charset val="204"/>
      </rPr>
      <t>1</t>
    </r>
  </si>
  <si>
    <r>
      <t>ККН</t>
    </r>
    <r>
      <rPr>
        <b/>
        <vertAlign val="superscript"/>
        <sz val="11"/>
        <color indexed="8"/>
        <rFont val="Times New Roman"/>
        <family val="1"/>
        <charset val="204"/>
      </rPr>
      <t>2</t>
    </r>
  </si>
  <si>
    <t>Единица измерения</t>
  </si>
  <si>
    <t>№ п/п</t>
  </si>
  <si>
    <t>Наименование товара (работы, услуги)</t>
  </si>
  <si>
    <t>Номер источника ценовой информации (ИЦИ №i)* и цена единицы товара, работы, услуги, представленная i-тым ИЦИ (Цi), руб.</t>
  </si>
  <si>
    <t xml:space="preserve">                                                                                                           предельная цена единицы товара, работы, услуги, установленная в рамках нормирования в сфере закупок***</t>
  </si>
  <si>
    <r>
      <rPr>
        <b/>
        <sz val="12"/>
        <color indexed="8"/>
        <rFont val="Times New Roman"/>
        <family val="1"/>
        <charset val="204"/>
      </rPr>
      <t>n</t>
    </r>
    <r>
      <rPr>
        <b/>
        <sz val="10"/>
        <color indexed="8"/>
        <rFont val="Times New Roman"/>
        <family val="1"/>
        <charset val="204"/>
      </rPr>
      <t xml:space="preserve"> - кол-во значений, используемых в расчете</t>
    </r>
  </si>
  <si>
    <t>Определение однородности совокупности значений выявленных цен</t>
  </si>
  <si>
    <t>Цена единицы продукции, принятая для расчета НМЦК</t>
  </si>
  <si>
    <t xml:space="preserve">НМЦК, руб. </t>
  </si>
  <si>
    <t>код</t>
  </si>
  <si>
    <t>наименование</t>
  </si>
  <si>
    <t>ИЦИ №1</t>
  </si>
  <si>
    <t>ИЦИ №2</t>
  </si>
  <si>
    <t>ИЦИ №3</t>
  </si>
  <si>
    <t>ИЦИ №4</t>
  </si>
  <si>
    <t>ИЦИ №5</t>
  </si>
  <si>
    <t>&lt;ц&gt; - средн. арифм. величина цены единицы прод-ции, руб.</t>
  </si>
  <si>
    <t>Среднее квадратичное отклонение</t>
  </si>
  <si>
    <r>
      <t xml:space="preserve">V - коэф-нт вариации </t>
    </r>
    <r>
      <rPr>
        <i/>
        <sz val="10"/>
        <color indexed="10"/>
        <rFont val="Times New Roman"/>
        <family val="1"/>
        <charset val="204"/>
      </rPr>
      <t>(не должен превышать 33%)</t>
    </r>
  </si>
  <si>
    <t>8а</t>
  </si>
  <si>
    <t>8б</t>
  </si>
  <si>
    <t>9=3+4+5+6+7+8а</t>
  </si>
  <si>
    <t>11 = кол-во ИЦИ</t>
  </si>
  <si>
    <t>12=            /n</t>
  </si>
  <si>
    <t>12а</t>
  </si>
  <si>
    <t>15=12а*10</t>
  </si>
  <si>
    <t>Клейкие закладки пластиковые тип 1</t>
  </si>
  <si>
    <t>Папка пластиковая тип 19</t>
  </si>
  <si>
    <t>Папка пластиковая тип 28</t>
  </si>
  <si>
    <t>Файл-вкладыш тип 1</t>
  </si>
  <si>
    <t>Файл-вкладыш тип 3</t>
  </si>
  <si>
    <t>Ножницы канцелярские тип 1</t>
  </si>
  <si>
    <t>Нож канцелярский тип 1</t>
  </si>
  <si>
    <t>Степлер тип 1</t>
  </si>
  <si>
    <t>Степлер тип 2</t>
  </si>
  <si>
    <t>Зажим для бумаг тип 3</t>
  </si>
  <si>
    <t>Скобы для степлера тип 1</t>
  </si>
  <si>
    <t>Скобы для степлера тип 3</t>
  </si>
  <si>
    <t>Ручка канцелярская тип 2</t>
  </si>
  <si>
    <t>Ручка канцелярская тип 4</t>
  </si>
  <si>
    <t>Маркер тип 9</t>
  </si>
  <si>
    <t>Ручка канцелярская тип 3</t>
  </si>
  <si>
    <t>Ручка канцелярская тип 5</t>
  </si>
  <si>
    <t>Карандаш чернографитный тип 1</t>
  </si>
  <si>
    <t>Благодарность тип 1</t>
  </si>
  <si>
    <t>Грамота тип 1</t>
  </si>
  <si>
    <r>
      <t xml:space="preserve">    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b/>
        <sz val="10"/>
        <color indexed="8"/>
        <rFont val="Times New Roman"/>
        <family val="1"/>
        <charset val="204"/>
      </rPr>
      <t>КТРУ</t>
    </r>
    <r>
      <rPr>
        <sz val="10"/>
        <color indexed="8"/>
        <rFont val="Times New Roman"/>
        <family val="1"/>
        <charset val="204"/>
      </rPr>
      <t xml:space="preserve"> – каталог товаров, работ, услуг – систематизированный перечень ТРУ, включающий в себя информацию в соответствии с Правилами формирования и ведения в единой информационной системе в сфере закупок КТРУ и Правилами использования КТРУ, утвержденными постановлением Правительства РФ от 08.02.2017 №145</t>
    </r>
    <r>
      <rPr>
        <sz val="10"/>
        <color indexed="8"/>
        <rFont val="Times New Roman"/>
        <family val="1"/>
        <charset val="204"/>
      </rPr>
      <t>.</t>
    </r>
  </si>
  <si>
    <t>Начальная (максимальная) цена контракта (НМЦК)</t>
  </si>
  <si>
    <t>Обоснование и расчет НМЦК</t>
  </si>
  <si>
    <t xml:space="preserve"> </t>
  </si>
  <si>
    <t>v - кол-во (объем) закупаемого товара (работы, услуги), ед.</t>
  </si>
  <si>
    <t xml:space="preserve">     * В соответствии с п. 2.1. приказа Минэкономразвития России от 02.10.2013 N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в обосновании НМЦК, которое подлежит размещению в открытом доступе в сети "Интернет", не указываются наименования поставщиков (подрядчиков, исполнителей), представивших соответствующую информацию.</t>
  </si>
  <si>
    <r>
      <t xml:space="preserve">    **Реестр товаров содержит информацию </t>
    </r>
    <r>
      <rPr>
        <sz val="11"/>
        <color indexed="8"/>
        <rFont val="Times New Roman"/>
        <family val="1"/>
        <charset val="204"/>
      </rPr>
      <t>в соответствии с распоряжением Комитета по государственному заказу СПб (КГЗ) от 24.08.2016 №160-р.  Раскрытие информации об источниках формирования средних цен из Реестра товаров будет осуществляться КГЗ при осуществлении контрольными органами контрольных мероприятий в отношении заказчика.</t>
    </r>
  </si>
  <si>
    <t xml:space="preserve">     *** Предельная цена закупаемой продукции установлена в рамках нормирования в сфере закупок в соответствии с распоряжением Жилищного комитета от 27.06.2019 №1033 "Об утверждении Требований к закупаемым Жилищным комитетом, подведомственными ему государственными казенными учреждениями, государственными бюджетными учреждениями отдельным видам товаров, работ, услуг (в том числе предельных цен товаров, работ, услуг)».</t>
  </si>
  <si>
    <t>Обоснование начальной (максимальной) цены контракта (НМЦК)</t>
  </si>
  <si>
    <t>Основные характеристики объекта закупки</t>
  </si>
  <si>
    <t>Используемый метод определения начальной (максимальной) цены контракта</t>
  </si>
  <si>
    <r>
      <rPr>
        <b/>
        <sz val="11"/>
        <color indexed="60"/>
        <rFont val="Times New Roman"/>
        <family val="1"/>
        <charset val="204"/>
      </rPr>
      <t>Метод сопоставимых рыночных цен (анализ рынка)</t>
    </r>
    <r>
      <rPr>
        <sz val="11"/>
        <color indexed="8"/>
        <rFont val="Times New Roman"/>
        <family val="1"/>
        <charset val="204"/>
      </rPr>
      <t xml:space="preserve"> в соответствии со ст.22 Закона № 44-ФЗ с учетом Методических рекомендаций по применению методов определения НМЦК, утвержденных приказом МЭР России от 02.10.2013 № 567 (далее – Методические рекомендации №567)</t>
    </r>
  </si>
  <si>
    <t>Порядок формирования начальной (максимальной) цены контракта</t>
  </si>
  <si>
    <t>Начальная (максимальная) цена контракта, руб. (Обоснование и расчет представлены в Приложении №1.1)</t>
  </si>
  <si>
    <t>Работник контрактной службы</t>
  </si>
  <si>
    <t>Начальник отдела закупок</t>
  </si>
  <si>
    <t>12=                            /n</t>
  </si>
  <si>
    <t>Поставка канцелярских товаров</t>
  </si>
  <si>
    <t>Анализ рынка (без РТ и без нормир)</t>
  </si>
  <si>
    <t>Указаны в приложении №1</t>
  </si>
  <si>
    <r>
      <t xml:space="preserve">     Применен </t>
    </r>
    <r>
      <rPr>
        <b/>
        <sz val="11"/>
        <color indexed="60"/>
        <rFont val="Times New Roman"/>
        <family val="1"/>
        <charset val="204"/>
      </rPr>
      <t>п. 3.7 раздела III</t>
    </r>
    <r>
      <rPr>
        <sz val="11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Методических рекомендаций №567</t>
    </r>
    <r>
      <rPr>
        <sz val="11"/>
        <color indexed="12"/>
        <rFont val="Times New Roman"/>
        <family val="1"/>
        <charset val="204"/>
      </rPr>
      <t xml:space="preserve">       </t>
    </r>
    <r>
      <rPr>
        <sz val="11"/>
        <color indexed="8"/>
        <rFont val="Times New Roman"/>
        <family val="1"/>
        <charset val="204"/>
      </rPr>
      <t xml:space="preserve">    
   </t>
    </r>
  </si>
  <si>
    <r>
      <t xml:space="preserve">Средняя цена из Реестра товаров**, включая НДС, руб. </t>
    </r>
    <r>
      <rPr>
        <sz val="10"/>
        <rFont val="Times New Roman"/>
        <family val="1"/>
        <charset val="204"/>
      </rPr>
      <t>на 01.04.2023</t>
    </r>
  </si>
  <si>
    <r>
      <t xml:space="preserve">Средняя цена из Реестра товаров**, включая НДС, руб. </t>
    </r>
    <r>
      <rPr>
        <sz val="10"/>
        <rFont val="Times New Roman"/>
        <family val="1"/>
        <charset val="204"/>
      </rPr>
      <t>на 01.04.203</t>
    </r>
  </si>
  <si>
    <t>Дата подготовки обоснования НМЦК: ___.___. 2023г.</t>
  </si>
  <si>
    <t>Ежедневник</t>
  </si>
  <si>
    <t>Блоки для записей</t>
  </si>
  <si>
    <t xml:space="preserve">Блоки для записей </t>
  </si>
  <si>
    <t>Клейкие закладки бумажные</t>
  </si>
  <si>
    <t>Средство корректирующее канцелярское</t>
  </si>
  <si>
    <t>Клейкие закладки пластиковые</t>
  </si>
  <si>
    <t>Папка пластиковая</t>
  </si>
  <si>
    <t xml:space="preserve">Файл-вкладыш </t>
  </si>
  <si>
    <t>Файл-вкладыш</t>
  </si>
  <si>
    <t xml:space="preserve">Ножницы канцелярские </t>
  </si>
  <si>
    <t xml:space="preserve">Папка пластиковая </t>
  </si>
  <si>
    <t xml:space="preserve">Папка картонная </t>
  </si>
  <si>
    <t xml:space="preserve">Разделитель листов пластиковый </t>
  </si>
  <si>
    <t>Скрепки металические</t>
  </si>
  <si>
    <t xml:space="preserve">Зажим для бумаг </t>
  </si>
  <si>
    <t xml:space="preserve">Скобы для степлера </t>
  </si>
  <si>
    <t>Степлер  №2</t>
  </si>
  <si>
    <t>Степлер  №5</t>
  </si>
  <si>
    <t>Зажим для бумаг №3</t>
  </si>
  <si>
    <t>Кнопки канцелярские 1</t>
  </si>
  <si>
    <t>Дырокол 3</t>
  </si>
  <si>
    <t>исп. ______________ Нестеренко А.И.</t>
  </si>
  <si>
    <t>___.___. 2024г.</t>
  </si>
  <si>
    <t>___________ /Д.В. Саввин</t>
  </si>
  <si>
    <t>Исполнитель: А.И. Нестеренко  контактный тел. 404-60-62</t>
  </si>
  <si>
    <t>Дата подготовки обоснования НМЦК: ___.___. 2024г.</t>
  </si>
  <si>
    <t>Исполнитель: А.И. Нестеренко   контактный тел. 404-60-62</t>
  </si>
  <si>
    <t>Исполнитель:   А.И. Нестеренко  контактный тел. 404-60-62</t>
  </si>
  <si>
    <t>Исполнитель:  А.И. Нестеренко  контактный тел. 404-60-62</t>
  </si>
  <si>
    <t xml:space="preserve">Ежедневник </t>
  </si>
  <si>
    <t>17.23.13.191-017</t>
  </si>
  <si>
    <t>17.23.13.199-008</t>
  </si>
  <si>
    <t>17.23.13.199-014</t>
  </si>
  <si>
    <t>Блоки для записей тип 7</t>
  </si>
  <si>
    <t>Блоки для записей тип 6</t>
  </si>
  <si>
    <t>17.23.13.199-013</t>
  </si>
  <si>
    <t>Блоки для записей тип 1</t>
  </si>
  <si>
    <t>Клейкие закладки бумажные тип 1</t>
  </si>
  <si>
    <t>Клейкие закладки пластиковые тип 4</t>
  </si>
  <si>
    <t>17.23.13.199-023</t>
  </si>
  <si>
    <t>22.29.25.000-140</t>
  </si>
  <si>
    <t>22.29.25.000-137</t>
  </si>
  <si>
    <t>Средство корректирующее канцелярское тип 1</t>
  </si>
  <si>
    <t>20.59.59.900-094</t>
  </si>
  <si>
    <t>Папка пластиковая тип 20</t>
  </si>
  <si>
    <t>Папка пластиковая тип 26</t>
  </si>
  <si>
    <t>22.29.25.000-086</t>
  </si>
  <si>
    <t>22.29.25.000-067</t>
  </si>
  <si>
    <t>22.29.25.000-070</t>
  </si>
  <si>
    <t>22.29.25.000-022</t>
  </si>
  <si>
    <t>25.71.11.120-001</t>
  </si>
  <si>
    <t>22.29.25.000-055</t>
  </si>
  <si>
    <t>Папка пластиковая тип 9</t>
  </si>
  <si>
    <t>Папка пластиковая тип 15</t>
  </si>
  <si>
    <t>Папка картонная тип 6</t>
  </si>
  <si>
    <t>22.29.25.000-036</t>
  </si>
  <si>
    <t>17.23.13.193-006</t>
  </si>
  <si>
    <t>22.29.25.000-048</t>
  </si>
  <si>
    <t>Разделитель листов пластиковый тип 1 (алфавит)</t>
  </si>
  <si>
    <t>Разделитель листов пластиковый тип 1 (цифра)</t>
  </si>
  <si>
    <t>32.99.12.120-018</t>
  </si>
  <si>
    <t>32.99.12.110-009</t>
  </si>
  <si>
    <t>32.99.12.110-008</t>
  </si>
  <si>
    <t>32.99.13.122-002</t>
  </si>
  <si>
    <t>32.99.13.122-001</t>
  </si>
  <si>
    <t>32.99.15.110-001</t>
  </si>
  <si>
    <t>Скрепки металические тип 2</t>
  </si>
  <si>
    <t>25.99.23.000-052</t>
  </si>
  <si>
    <t>Степлер тип 5</t>
  </si>
  <si>
    <t>25.99.22.130-035</t>
  </si>
  <si>
    <t>25.99.22.130-038</t>
  </si>
  <si>
    <t>25.99.23.000-005</t>
  </si>
  <si>
    <t>Зажим для бумаг тип 1</t>
  </si>
  <si>
    <t>25.99.23.000-042</t>
  </si>
  <si>
    <t>25.99.23.000-044</t>
  </si>
  <si>
    <t>25.99.23.000-016</t>
  </si>
  <si>
    <t>25.99.22.130-029</t>
  </si>
  <si>
    <t>Дырокол тип 3</t>
  </si>
  <si>
    <t>Исп. А.И. Нестеренко_______</t>
  </si>
  <si>
    <t>Закупка и поставка канцелярских товаров</t>
  </si>
  <si>
    <t>Анализ рынка (без РТ)</t>
  </si>
  <si>
    <t>Ведущий юрисконсульт</t>
  </si>
  <si>
    <t>Нестеренко А.И.</t>
  </si>
  <si>
    <r>
      <t xml:space="preserve">Средняя цена из Реестра товаров**, включая НДС, руб. </t>
    </r>
    <r>
      <rPr>
        <sz val="10"/>
        <rFont val="Times New Roman"/>
        <family val="1"/>
        <charset val="204"/>
      </rPr>
      <t>на 01.10.2024</t>
    </r>
  </si>
  <si>
    <t>Дата подготовки обоснования НМЦК: ___.___. 2025г.</t>
  </si>
  <si>
    <t>___.___. 2025г.</t>
  </si>
  <si>
    <t>Закупка и поставка средств сантехники</t>
  </si>
  <si>
    <t>Обоснование начальной (максимальной) цены договора (НМЦД)</t>
  </si>
  <si>
    <t>Исп. А.Ф. Бердников_______</t>
  </si>
  <si>
    <t>Бумага офисная в соответствии с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</si>
</sst>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%"/>
  </numFmts>
  <fonts count="33" x14ac:knownFonts="1">
    <font>
      <sz val="11"/>
      <color theme="1"/>
      <name val="Calibri"/>
      <family val="2"/>
      <scheme val="minor"/>
    </font>
    <font>
      <b/>
      <vertAlign val="superscript"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6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.5"/>
      <color rgb="FF000000"/>
      <name val="Arial"/>
      <family val="2"/>
      <charset val="204"/>
    </font>
    <font>
      <sz val="8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2" fillId="0" borderId="0" applyFont="0" applyFill="0" applyBorder="0" applyAlignment="0" applyProtection="0"/>
    <xf numFmtId="0" fontId="12" fillId="0" borderId="0"/>
    <xf numFmtId="0" fontId="32" fillId="0" borderId="0"/>
  </cellStyleXfs>
  <cellXfs count="167">
    <xf numFmtId="0" fontId="0" fillId="0" borderId="0" xfId="0"/>
    <xf numFmtId="0" fontId="0" fillId="0" borderId="0" xfId="0" applyAlignment="1">
      <alignment vertical="top"/>
    </xf>
    <xf numFmtId="10" fontId="0" fillId="0" borderId="0" xfId="0" applyNumberFormat="1" applyAlignment="1">
      <alignment vertical="top"/>
    </xf>
    <xf numFmtId="10" fontId="0" fillId="0" borderId="0" xfId="0" applyNumberForma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64" fontId="13" fillId="0" borderId="2" xfId="0" applyNumberFormat="1" applyFont="1" applyBorder="1" applyAlignment="1">
      <alignment horizontal="center" vertical="top" wrapText="1"/>
    </xf>
    <xf numFmtId="1" fontId="14" fillId="2" borderId="1" xfId="0" applyNumberFormat="1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4" fontId="15" fillId="2" borderId="1" xfId="0" applyNumberFormat="1" applyFont="1" applyFill="1" applyBorder="1" applyAlignment="1">
      <alignment horizontal="left" vertical="top" wrapText="1"/>
    </xf>
    <xf numFmtId="4" fontId="16" fillId="2" borderId="1" xfId="0" applyNumberFormat="1" applyFont="1" applyFill="1" applyBorder="1" applyAlignment="1">
      <alignment horizontal="left" vertical="top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 vertical="top" wrapText="1"/>
    </xf>
    <xf numFmtId="4" fontId="18" fillId="4" borderId="1" xfId="0" applyNumberFormat="1" applyFont="1" applyFill="1" applyBorder="1" applyAlignment="1">
      <alignment horizontal="center" vertical="top" wrapText="1"/>
    </xf>
    <xf numFmtId="4" fontId="19" fillId="4" borderId="1" xfId="0" applyNumberFormat="1" applyFont="1" applyFill="1" applyBorder="1" applyAlignment="1">
      <alignment horizontal="center" vertical="top" wrapText="1"/>
    </xf>
    <xf numFmtId="4" fontId="20" fillId="4" borderId="1" xfId="0" applyNumberFormat="1" applyFont="1" applyFill="1" applyBorder="1" applyAlignment="1">
      <alignment horizontal="center" vertical="top" wrapText="1"/>
    </xf>
    <xf numFmtId="164" fontId="20" fillId="4" borderId="1" xfId="0" applyNumberFormat="1" applyFont="1" applyFill="1" applyBorder="1" applyAlignment="1">
      <alignment horizontal="center" vertical="top" wrapText="1"/>
    </xf>
    <xf numFmtId="10" fontId="0" fillId="4" borderId="0" xfId="0" applyNumberFormat="1" applyFill="1" applyAlignment="1">
      <alignment vertical="top"/>
    </xf>
    <xf numFmtId="4" fontId="13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2" fontId="0" fillId="0" borderId="0" xfId="0" applyNumberFormat="1" applyAlignment="1">
      <alignment vertical="top"/>
    </xf>
    <xf numFmtId="1" fontId="17" fillId="3" borderId="1" xfId="0" applyNumberFormat="1" applyFont="1" applyFill="1" applyBorder="1" applyAlignment="1">
      <alignment horizontal="center" vertical="center" wrapText="1"/>
    </xf>
    <xf numFmtId="4" fontId="21" fillId="3" borderId="1" xfId="0" applyNumberFormat="1" applyFont="1" applyFill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3" fontId="21" fillId="3" borderId="1" xfId="0" applyNumberFormat="1" applyFont="1" applyFill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4" fontId="18" fillId="4" borderId="1" xfId="0" applyNumberFormat="1" applyFont="1" applyFill="1" applyBorder="1" applyAlignment="1">
      <alignment vertical="center" wrapText="1"/>
    </xf>
    <xf numFmtId="2" fontId="2" fillId="3" borderId="1" xfId="2" applyNumberFormat="1" applyFont="1" applyFill="1" applyBorder="1" applyAlignment="1">
      <alignment horizontal="center" vertical="center" wrapText="1"/>
    </xf>
    <xf numFmtId="2" fontId="21" fillId="3" borderId="1" xfId="0" applyNumberFormat="1" applyFont="1" applyFill="1" applyBorder="1" applyAlignment="1">
      <alignment vertical="center" wrapText="1"/>
    </xf>
    <xf numFmtId="4" fontId="21" fillId="3" borderId="1" xfId="0" applyNumberFormat="1" applyFont="1" applyFill="1" applyBorder="1" applyAlignment="1">
      <alignment vertical="center" wrapText="1"/>
    </xf>
    <xf numFmtId="4" fontId="15" fillId="5" borderId="1" xfId="0" applyNumberFormat="1" applyFont="1" applyFill="1" applyBorder="1" applyAlignment="1">
      <alignment horizontal="left" vertical="top" wrapText="1"/>
    </xf>
    <xf numFmtId="4" fontId="16" fillId="5" borderId="1" xfId="0" applyNumberFormat="1" applyFont="1" applyFill="1" applyBorder="1" applyAlignment="1">
      <alignment horizontal="left" vertical="top" wrapText="1"/>
    </xf>
    <xf numFmtId="10" fontId="0" fillId="5" borderId="0" xfId="0" applyNumberFormat="1" applyFill="1" applyAlignment="1">
      <alignment vertical="top"/>
    </xf>
    <xf numFmtId="0" fontId="2" fillId="5" borderId="1" xfId="2" applyFont="1" applyFill="1" applyBorder="1" applyAlignment="1">
      <alignment horizontal="center" vertical="center" wrapText="1"/>
    </xf>
    <xf numFmtId="2" fontId="2" fillId="5" borderId="1" xfId="2" applyNumberFormat="1" applyFont="1" applyFill="1" applyBorder="1" applyAlignment="1">
      <alignment horizontal="center" vertical="center" wrapText="1"/>
    </xf>
    <xf numFmtId="4" fontId="21" fillId="5" borderId="0" xfId="0" applyNumberFormat="1" applyFont="1" applyFill="1" applyAlignment="1">
      <alignment horizontal="center" vertical="center" wrapText="1"/>
    </xf>
    <xf numFmtId="2" fontId="21" fillId="5" borderId="1" xfId="0" applyNumberFormat="1" applyFont="1" applyFill="1" applyBorder="1" applyAlignment="1">
      <alignment vertical="center" wrapText="1"/>
    </xf>
    <xf numFmtId="4" fontId="16" fillId="5" borderId="1" xfId="0" applyNumberFormat="1" applyFont="1" applyFill="1" applyBorder="1" applyAlignment="1">
      <alignment horizontal="center" vertical="center" wrapText="1"/>
    </xf>
    <xf numFmtId="3" fontId="21" fillId="5" borderId="1" xfId="0" applyNumberFormat="1" applyFont="1" applyFill="1" applyBorder="1" applyAlignment="1">
      <alignment horizontal="center" vertical="center" wrapText="1"/>
    </xf>
    <xf numFmtId="164" fontId="21" fillId="5" borderId="1" xfId="0" applyNumberFormat="1" applyFont="1" applyFill="1" applyBorder="1" applyAlignment="1">
      <alignment horizontal="center" vertical="center" wrapText="1"/>
    </xf>
    <xf numFmtId="0" fontId="2" fillId="6" borderId="1" xfId="2" applyFont="1" applyFill="1" applyBorder="1" applyAlignment="1">
      <alignment horizontal="center" vertical="center" wrapText="1"/>
    </xf>
    <xf numFmtId="2" fontId="2" fillId="6" borderId="1" xfId="2" applyNumberFormat="1" applyFont="1" applyFill="1" applyBorder="1" applyAlignment="1">
      <alignment horizontal="center" vertical="center" wrapText="1"/>
    </xf>
    <xf numFmtId="4" fontId="21" fillId="6" borderId="1" xfId="0" applyNumberFormat="1" applyFont="1" applyFill="1" applyBorder="1" applyAlignment="1">
      <alignment horizontal="center" vertical="center" wrapText="1"/>
    </xf>
    <xf numFmtId="2" fontId="21" fillId="6" borderId="1" xfId="0" applyNumberFormat="1" applyFont="1" applyFill="1" applyBorder="1" applyAlignment="1">
      <alignment vertical="center" wrapText="1"/>
    </xf>
    <xf numFmtId="4" fontId="16" fillId="6" borderId="1" xfId="0" applyNumberFormat="1" applyFont="1" applyFill="1" applyBorder="1" applyAlignment="1">
      <alignment horizontal="center" vertical="center" wrapText="1"/>
    </xf>
    <xf numFmtId="3" fontId="21" fillId="6" borderId="1" xfId="0" applyNumberFormat="1" applyFont="1" applyFill="1" applyBorder="1" applyAlignment="1">
      <alignment horizontal="center" vertical="center" wrapText="1"/>
    </xf>
    <xf numFmtId="164" fontId="21" fillId="6" borderId="1" xfId="0" applyNumberFormat="1" applyFont="1" applyFill="1" applyBorder="1" applyAlignment="1">
      <alignment horizontal="center" vertical="center" wrapText="1"/>
    </xf>
    <xf numFmtId="0" fontId="2" fillId="7" borderId="1" xfId="2" applyFont="1" applyFill="1" applyBorder="1" applyAlignment="1">
      <alignment horizontal="center" vertical="center" wrapText="1"/>
    </xf>
    <xf numFmtId="2" fontId="2" fillId="7" borderId="1" xfId="2" applyNumberFormat="1" applyFont="1" applyFill="1" applyBorder="1" applyAlignment="1">
      <alignment horizontal="center" vertical="center" wrapText="1"/>
    </xf>
    <xf numFmtId="4" fontId="21" fillId="7" borderId="1" xfId="0" applyNumberFormat="1" applyFont="1" applyFill="1" applyBorder="1" applyAlignment="1">
      <alignment horizontal="center" vertical="center" wrapText="1"/>
    </xf>
    <xf numFmtId="2" fontId="21" fillId="7" borderId="1" xfId="0" applyNumberFormat="1" applyFont="1" applyFill="1" applyBorder="1" applyAlignment="1">
      <alignment vertical="center" wrapText="1"/>
    </xf>
    <xf numFmtId="4" fontId="16" fillId="7" borderId="1" xfId="0" applyNumberFormat="1" applyFont="1" applyFill="1" applyBorder="1" applyAlignment="1">
      <alignment horizontal="center" vertical="center" wrapText="1"/>
    </xf>
    <xf numFmtId="3" fontId="21" fillId="7" borderId="1" xfId="0" applyNumberFormat="1" applyFont="1" applyFill="1" applyBorder="1" applyAlignment="1">
      <alignment horizontal="center" vertical="center" wrapText="1"/>
    </xf>
    <xf numFmtId="164" fontId="21" fillId="7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2" fontId="21" fillId="5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4" fontId="21" fillId="8" borderId="1" xfId="0" applyNumberFormat="1" applyFont="1" applyFill="1" applyBorder="1" applyAlignment="1">
      <alignment horizontal="center" vertical="center" wrapText="1"/>
    </xf>
    <xf numFmtId="164" fontId="21" fillId="8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9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24" fillId="2" borderId="1" xfId="0" applyFont="1" applyFill="1" applyBorder="1" applyAlignment="1">
      <alignment horizontal="left" vertical="top" wrapText="1"/>
    </xf>
    <xf numFmtId="4" fontId="25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right" vertical="top"/>
    </xf>
    <xf numFmtId="0" fontId="26" fillId="0" borderId="0" xfId="0" applyFont="1" applyAlignment="1">
      <alignment horizontal="center" vertical="top"/>
    </xf>
    <xf numFmtId="4" fontId="0" fillId="0" borderId="0" xfId="0" applyNumberFormat="1" applyAlignment="1">
      <alignment vertical="top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4" borderId="0" xfId="0" applyNumberFormat="1" applyFill="1" applyAlignment="1">
      <alignment vertical="top"/>
    </xf>
    <xf numFmtId="0" fontId="24" fillId="2" borderId="1" xfId="0" applyFont="1" applyFill="1" applyBorder="1" applyAlignment="1">
      <alignment horizontal="center" vertical="center" wrapText="1"/>
    </xf>
    <xf numFmtId="2" fontId="0" fillId="0" borderId="0" xfId="0" applyNumberFormat="1"/>
    <xf numFmtId="4" fontId="21" fillId="1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0" fillId="4" borderId="0" xfId="0" applyNumberForma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2" fontId="2" fillId="5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11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0" fontId="2" fillId="5" borderId="1" xfId="2" applyFont="1" applyFill="1" applyBorder="1" applyAlignment="1">
      <alignment horizontal="left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0" fontId="2" fillId="7" borderId="1" xfId="2" applyFont="1" applyFill="1" applyBorder="1" applyAlignment="1">
      <alignment horizontal="left" vertical="center" wrapText="1"/>
    </xf>
    <xf numFmtId="0" fontId="21" fillId="0" borderId="0" xfId="0" applyFont="1" applyAlignment="1">
      <alignment horizontal="justify" wrapText="1"/>
    </xf>
    <xf numFmtId="4" fontId="22" fillId="0" borderId="0" xfId="0" applyNumberFormat="1" applyFont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3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12" borderId="1" xfId="2" applyFont="1" applyFill="1" applyBorder="1" applyAlignment="1">
      <alignment horizontal="left" vertical="center" wrapText="1"/>
    </xf>
    <xf numFmtId="0" fontId="2" fillId="13" borderId="1" xfId="2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" fontId="21" fillId="7" borderId="1" xfId="0" applyNumberFormat="1" applyFont="1" applyFill="1" applyBorder="1" applyAlignment="1">
      <alignment vertical="center" wrapText="1"/>
    </xf>
    <xf numFmtId="2" fontId="2" fillId="7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2" fillId="3" borderId="1" xfId="2" applyFont="1" applyFill="1" applyBorder="1" applyAlignment="1">
      <alignment vertical="center" wrapText="1"/>
    </xf>
    <xf numFmtId="4" fontId="0" fillId="0" borderId="0" xfId="0" applyNumberFormat="1"/>
    <xf numFmtId="2" fontId="21" fillId="5" borderId="1" xfId="0" applyNumberFormat="1" applyFont="1" applyFill="1" applyBorder="1" applyAlignment="1">
      <alignment horizontal="center" wrapText="1"/>
    </xf>
    <xf numFmtId="0" fontId="27" fillId="0" borderId="0" xfId="0" applyFont="1"/>
    <xf numFmtId="44" fontId="0" fillId="0" borderId="0" xfId="1" applyFont="1"/>
    <xf numFmtId="0" fontId="31" fillId="2" borderId="1" xfId="0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right" vertical="center" wrapText="1"/>
    </xf>
    <xf numFmtId="4" fontId="31" fillId="2" borderId="1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center" vertical="top"/>
    </xf>
    <xf numFmtId="0" fontId="21" fillId="0" borderId="3" xfId="0" applyFont="1" applyBorder="1" applyAlignment="1">
      <alignment horizontal="justify" wrapText="1"/>
    </xf>
    <xf numFmtId="0" fontId="21" fillId="0" borderId="11" xfId="0" applyFont="1" applyBorder="1" applyAlignment="1">
      <alignment horizontal="justify" wrapText="1"/>
    </xf>
    <xf numFmtId="4" fontId="22" fillId="0" borderId="7" xfId="0" applyNumberFormat="1" applyFont="1" applyBorder="1" applyAlignment="1">
      <alignment horizontal="right" vertical="center" wrapText="1"/>
    </xf>
    <xf numFmtId="4" fontId="22" fillId="0" borderId="8" xfId="0" applyNumberFormat="1" applyFont="1" applyBorder="1" applyAlignment="1">
      <alignment horizontal="right" vertical="center" wrapText="1"/>
    </xf>
    <xf numFmtId="4" fontId="22" fillId="0" borderId="9" xfId="0" applyNumberFormat="1" applyFont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textRotation="90" wrapText="1"/>
    </xf>
    <xf numFmtId="0" fontId="16" fillId="2" borderId="10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textRotation="90" wrapText="1"/>
    </xf>
    <xf numFmtId="0" fontId="15" fillId="2" borderId="10" xfId="0" applyFont="1" applyFill="1" applyBorder="1" applyAlignment="1">
      <alignment horizontal="center" vertical="center" textRotation="90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wrapText="1"/>
    </xf>
    <xf numFmtId="0" fontId="29" fillId="2" borderId="10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12" xfId="0" applyFont="1" applyFill="1" applyBorder="1" applyAlignment="1">
      <alignment horizontal="center" vertical="center" textRotation="90" wrapText="1"/>
    </xf>
    <xf numFmtId="0" fontId="22" fillId="2" borderId="10" xfId="0" applyFont="1" applyFill="1" applyBorder="1" applyAlignment="1">
      <alignment horizontal="center" vertical="center" textRotation="90" wrapText="1"/>
    </xf>
    <xf numFmtId="1" fontId="30" fillId="0" borderId="2" xfId="0" applyNumberFormat="1" applyFont="1" applyBorder="1" applyAlignment="1">
      <alignment horizontal="center" vertical="center" wrapText="1"/>
    </xf>
    <xf numFmtId="1" fontId="30" fillId="0" borderId="1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0" fillId="3" borderId="0" xfId="0" applyFill="1" applyAlignment="1">
      <alignment horizontal="left" vertical="top"/>
    </xf>
    <xf numFmtId="0" fontId="22" fillId="0" borderId="0" xfId="0" applyFont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4" fontId="13" fillId="2" borderId="10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9" fillId="2" borderId="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">
    <cellStyle name="Денежный" xfId="1" builtinId="4"/>
    <cellStyle name="Обычный" xfId="0" builtinId="0"/>
    <cellStyle name="Обычный 2" xfId="3" xr:uid="{AB02B968-6DD4-48C3-B21C-E0B27C3084B4}"/>
    <cellStyle name="Обычный 2 2 2" xfId="2" xr:uid="{00000000-0005-0000-0000-000002000000}"/>
  </cellStyles>
  <dxfs count="1">
    <dxf>
      <font>
        <color theme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</xdr:colOff>
      <xdr:row>2</xdr:row>
      <xdr:rowOff>342900</xdr:rowOff>
    </xdr:from>
    <xdr:to>
      <xdr:col>9</xdr:col>
      <xdr:colOff>586740</xdr:colOff>
      <xdr:row>2</xdr:row>
      <xdr:rowOff>1082040</xdr:rowOff>
    </xdr:to>
    <xdr:pic>
      <xdr:nvPicPr>
        <xdr:cNvPr id="12330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200-00002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6256020" y="1318260"/>
          <a:ext cx="54102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68580</xdr:colOff>
      <xdr:row>2</xdr:row>
      <xdr:rowOff>792480</xdr:rowOff>
    </xdr:from>
    <xdr:to>
      <xdr:col>13</xdr:col>
      <xdr:colOff>815340</xdr:colOff>
      <xdr:row>3</xdr:row>
      <xdr:rowOff>0</xdr:rowOff>
    </xdr:to>
    <xdr:pic>
      <xdr:nvPicPr>
        <xdr:cNvPr id="12331" name="Picture 21" descr="C:\Temp\KClipboardExport\sssqsznq.gif">
          <a:extLst>
            <a:ext uri="{FF2B5EF4-FFF2-40B4-BE49-F238E27FC236}">
              <a16:creationId xmlns:a16="http://schemas.microsoft.com/office/drawing/2014/main" id="{00000000-0008-0000-0200-00002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91600" y="1767840"/>
          <a:ext cx="74676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213360</xdr:colOff>
      <xdr:row>2</xdr:row>
      <xdr:rowOff>944880</xdr:rowOff>
    </xdr:from>
    <xdr:to>
      <xdr:col>14</xdr:col>
      <xdr:colOff>952500</xdr:colOff>
      <xdr:row>3</xdr:row>
      <xdr:rowOff>0</xdr:rowOff>
    </xdr:to>
    <xdr:pic>
      <xdr:nvPicPr>
        <xdr:cNvPr id="12332" name="Picture 19" descr="C:\Temp\KClipboardExport\8c4wnzhy.gif">
          <a:extLst>
            <a:ext uri="{FF2B5EF4-FFF2-40B4-BE49-F238E27FC236}">
              <a16:creationId xmlns:a16="http://schemas.microsoft.com/office/drawing/2014/main" id="{00000000-0008-0000-0200-00002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50780" y="1920240"/>
          <a:ext cx="73914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350520</xdr:colOff>
      <xdr:row>3</xdr:row>
      <xdr:rowOff>76200</xdr:rowOff>
    </xdr:from>
    <xdr:to>
      <xdr:col>12</xdr:col>
      <xdr:colOff>624840</xdr:colOff>
      <xdr:row>3</xdr:row>
      <xdr:rowOff>243840</xdr:rowOff>
    </xdr:to>
    <xdr:pic>
      <xdr:nvPicPr>
        <xdr:cNvPr id="12333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200-00002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8389620" y="2225040"/>
          <a:ext cx="27432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1043940</xdr:colOff>
      <xdr:row>1</xdr:row>
      <xdr:rowOff>30480</xdr:rowOff>
    </xdr:from>
    <xdr:to>
      <xdr:col>9</xdr:col>
      <xdr:colOff>7620</xdr:colOff>
      <xdr:row>1</xdr:row>
      <xdr:rowOff>190500</xdr:rowOff>
    </xdr:to>
    <xdr:pic>
      <xdr:nvPicPr>
        <xdr:cNvPr id="12334" name="Рисунок 5">
          <a:extLst>
            <a:ext uri="{FF2B5EF4-FFF2-40B4-BE49-F238E27FC236}">
              <a16:creationId xmlns:a16="http://schemas.microsoft.com/office/drawing/2014/main" id="{00000000-0008-0000-0200-00002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10300" y="525780"/>
          <a:ext cx="762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205740</xdr:colOff>
      <xdr:row>1</xdr:row>
      <xdr:rowOff>45720</xdr:rowOff>
    </xdr:from>
    <xdr:to>
      <xdr:col>8</xdr:col>
      <xdr:colOff>670560</xdr:colOff>
      <xdr:row>1</xdr:row>
      <xdr:rowOff>388620</xdr:rowOff>
    </xdr:to>
    <xdr:pic>
      <xdr:nvPicPr>
        <xdr:cNvPr id="12335" name="Рисунок 5">
          <a:extLst>
            <a:ext uri="{FF2B5EF4-FFF2-40B4-BE49-F238E27FC236}">
              <a16:creationId xmlns:a16="http://schemas.microsoft.com/office/drawing/2014/main" id="{00000000-0008-0000-0200-00002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70220" y="541020"/>
          <a:ext cx="464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198120</xdr:colOff>
      <xdr:row>1</xdr:row>
      <xdr:rowOff>259080</xdr:rowOff>
    </xdr:from>
    <xdr:to>
      <xdr:col>9</xdr:col>
      <xdr:colOff>716280</xdr:colOff>
      <xdr:row>1</xdr:row>
      <xdr:rowOff>883920</xdr:rowOff>
    </xdr:to>
    <xdr:pic>
      <xdr:nvPicPr>
        <xdr:cNvPr id="13354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300-00002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6400800" y="441960"/>
          <a:ext cx="51816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22860</xdr:colOff>
      <xdr:row>2</xdr:row>
      <xdr:rowOff>670560</xdr:rowOff>
    </xdr:from>
    <xdr:to>
      <xdr:col>13</xdr:col>
      <xdr:colOff>670560</xdr:colOff>
      <xdr:row>2</xdr:row>
      <xdr:rowOff>1356360</xdr:rowOff>
    </xdr:to>
    <xdr:pic>
      <xdr:nvPicPr>
        <xdr:cNvPr id="13355" name="Picture 21" descr="C:\Temp\KClipboardExport\sssqsznq.gif">
          <a:extLst>
            <a:ext uri="{FF2B5EF4-FFF2-40B4-BE49-F238E27FC236}">
              <a16:creationId xmlns:a16="http://schemas.microsoft.com/office/drawing/2014/main" id="{00000000-0008-0000-0300-00002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29800" y="2339340"/>
          <a:ext cx="6477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129540</xdr:colOff>
      <xdr:row>2</xdr:row>
      <xdr:rowOff>899160</xdr:rowOff>
    </xdr:from>
    <xdr:to>
      <xdr:col>14</xdr:col>
      <xdr:colOff>739140</xdr:colOff>
      <xdr:row>2</xdr:row>
      <xdr:rowOff>1341120</xdr:rowOff>
    </xdr:to>
    <xdr:pic>
      <xdr:nvPicPr>
        <xdr:cNvPr id="13356" name="Picture 19" descr="C:\Temp\KClipboardExport\8c4wnzhy.gif">
          <a:extLst>
            <a:ext uri="{FF2B5EF4-FFF2-40B4-BE49-F238E27FC236}">
              <a16:creationId xmlns:a16="http://schemas.microsoft.com/office/drawing/2014/main" id="{00000000-0008-0000-0300-00002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683240" y="2567940"/>
          <a:ext cx="6096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396240</xdr:colOff>
      <xdr:row>3</xdr:row>
      <xdr:rowOff>83820</xdr:rowOff>
    </xdr:from>
    <xdr:to>
      <xdr:col>12</xdr:col>
      <xdr:colOff>670560</xdr:colOff>
      <xdr:row>3</xdr:row>
      <xdr:rowOff>396240</xdr:rowOff>
    </xdr:to>
    <xdr:pic>
      <xdr:nvPicPr>
        <xdr:cNvPr id="13357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300-00002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9288780" y="3139440"/>
          <a:ext cx="2743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1036320</xdr:colOff>
      <xdr:row>1</xdr:row>
      <xdr:rowOff>30480</xdr:rowOff>
    </xdr:from>
    <xdr:to>
      <xdr:col>9</xdr:col>
      <xdr:colOff>7620</xdr:colOff>
      <xdr:row>1</xdr:row>
      <xdr:rowOff>190500</xdr:rowOff>
    </xdr:to>
    <xdr:pic>
      <xdr:nvPicPr>
        <xdr:cNvPr id="13358" name="Рисунок 5">
          <a:extLst>
            <a:ext uri="{FF2B5EF4-FFF2-40B4-BE49-F238E27FC236}">
              <a16:creationId xmlns:a16="http://schemas.microsoft.com/office/drawing/2014/main" id="{00000000-0008-0000-0300-00002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02680" y="213360"/>
          <a:ext cx="762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137160</xdr:colOff>
      <xdr:row>1</xdr:row>
      <xdr:rowOff>60960</xdr:rowOff>
    </xdr:from>
    <xdr:to>
      <xdr:col>8</xdr:col>
      <xdr:colOff>769620</xdr:colOff>
      <xdr:row>1</xdr:row>
      <xdr:rowOff>548640</xdr:rowOff>
    </xdr:to>
    <xdr:pic>
      <xdr:nvPicPr>
        <xdr:cNvPr id="13359" name="Рисунок 5">
          <a:extLst>
            <a:ext uri="{FF2B5EF4-FFF2-40B4-BE49-F238E27FC236}">
              <a16:creationId xmlns:a16="http://schemas.microsoft.com/office/drawing/2014/main" id="{00000000-0008-0000-0300-00002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334000" y="243840"/>
          <a:ext cx="632460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594360</xdr:colOff>
      <xdr:row>2</xdr:row>
      <xdr:rowOff>22860</xdr:rowOff>
    </xdr:from>
    <xdr:to>
      <xdr:col>13</xdr:col>
      <xdr:colOff>1104900</xdr:colOff>
      <xdr:row>2</xdr:row>
      <xdr:rowOff>312420</xdr:rowOff>
    </xdr:to>
    <xdr:pic>
      <xdr:nvPicPr>
        <xdr:cNvPr id="14378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400-00002A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8778240" y="2118360"/>
          <a:ext cx="5105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129540</xdr:colOff>
      <xdr:row>1</xdr:row>
      <xdr:rowOff>609600</xdr:rowOff>
    </xdr:from>
    <xdr:to>
      <xdr:col>14</xdr:col>
      <xdr:colOff>906780</xdr:colOff>
      <xdr:row>1</xdr:row>
      <xdr:rowOff>1104900</xdr:rowOff>
    </xdr:to>
    <xdr:pic>
      <xdr:nvPicPr>
        <xdr:cNvPr id="14379" name="Picture 21" descr="C:\Temp\KClipboardExport\sssqsznq.gif">
          <a:extLst>
            <a:ext uri="{FF2B5EF4-FFF2-40B4-BE49-F238E27FC236}">
              <a16:creationId xmlns:a16="http://schemas.microsoft.com/office/drawing/2014/main" id="{00000000-0008-0000-0400-00002B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59340" y="1447800"/>
          <a:ext cx="77724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266700</xdr:colOff>
      <xdr:row>1</xdr:row>
      <xdr:rowOff>739140</xdr:rowOff>
    </xdr:from>
    <xdr:to>
      <xdr:col>15</xdr:col>
      <xdr:colOff>861060</xdr:colOff>
      <xdr:row>1</xdr:row>
      <xdr:rowOff>1242060</xdr:rowOff>
    </xdr:to>
    <xdr:pic>
      <xdr:nvPicPr>
        <xdr:cNvPr id="14380" name="Picture 19" descr="C:\Temp\KClipboardExport\8c4wnzhy.gif">
          <a:extLst>
            <a:ext uri="{FF2B5EF4-FFF2-40B4-BE49-F238E27FC236}">
              <a16:creationId xmlns:a16="http://schemas.microsoft.com/office/drawing/2014/main" id="{00000000-0008-0000-0400-00002C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55680" y="1577340"/>
          <a:ext cx="59436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30480</xdr:colOff>
      <xdr:row>0</xdr:row>
      <xdr:rowOff>716280</xdr:rowOff>
    </xdr:from>
    <xdr:to>
      <xdr:col>10</xdr:col>
      <xdr:colOff>594360</xdr:colOff>
      <xdr:row>1</xdr:row>
      <xdr:rowOff>396240</xdr:rowOff>
    </xdr:to>
    <xdr:pic>
      <xdr:nvPicPr>
        <xdr:cNvPr id="14381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400-00002D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>
          <a:fillRect/>
        </a:stretch>
      </xdr:blipFill>
      <xdr:spPr bwMode="auto">
        <a:xfrm>
          <a:off x="6202680" y="716280"/>
          <a:ext cx="56388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1043940</xdr:colOff>
      <xdr:row>0</xdr:row>
      <xdr:rowOff>30480</xdr:rowOff>
    </xdr:from>
    <xdr:to>
      <xdr:col>10</xdr:col>
      <xdr:colOff>7620</xdr:colOff>
      <xdr:row>0</xdr:row>
      <xdr:rowOff>190500</xdr:rowOff>
    </xdr:to>
    <xdr:pic>
      <xdr:nvPicPr>
        <xdr:cNvPr id="14382" name="Рисунок 5">
          <a:extLst>
            <a:ext uri="{FF2B5EF4-FFF2-40B4-BE49-F238E27FC236}">
              <a16:creationId xmlns:a16="http://schemas.microsoft.com/office/drawing/2014/main" id="{00000000-0008-0000-0400-00002E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172200" y="30480"/>
          <a:ext cx="762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0</xdr:row>
      <xdr:rowOff>0</xdr:rowOff>
    </xdr:from>
    <xdr:to>
      <xdr:col>9</xdr:col>
      <xdr:colOff>685800</xdr:colOff>
      <xdr:row>0</xdr:row>
      <xdr:rowOff>586740</xdr:rowOff>
    </xdr:to>
    <xdr:pic>
      <xdr:nvPicPr>
        <xdr:cNvPr id="14383" name="Рисунок 5">
          <a:extLst>
            <a:ext uri="{FF2B5EF4-FFF2-40B4-BE49-F238E27FC236}">
              <a16:creationId xmlns:a16="http://schemas.microsoft.com/office/drawing/2014/main" id="{00000000-0008-0000-0400-00002F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326380" y="0"/>
          <a:ext cx="64770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view="pageBreakPreview" zoomScale="60" zoomScaleNormal="100" workbookViewId="0">
      <selection activeCell="B16" sqref="B16:C16"/>
    </sheetView>
  </sheetViews>
  <sheetFormatPr defaultRowHeight="14.4" x14ac:dyDescent="0.3"/>
  <cols>
    <col min="2" max="2" width="37.88671875" customWidth="1"/>
    <col min="3" max="3" width="59.44140625" customWidth="1"/>
  </cols>
  <sheetData>
    <row r="1" spans="1:3" ht="15.6" x14ac:dyDescent="0.3">
      <c r="A1" s="118" t="s">
        <v>56</v>
      </c>
      <c r="B1" s="118"/>
      <c r="C1" s="118"/>
    </row>
    <row r="2" spans="1:3" x14ac:dyDescent="0.3">
      <c r="A2" s="119" t="s">
        <v>65</v>
      </c>
      <c r="B2" s="119"/>
      <c r="C2" s="119"/>
    </row>
    <row r="3" spans="1:3" x14ac:dyDescent="0.3">
      <c r="A3" s="67"/>
      <c r="B3" s="68"/>
      <c r="C3" s="69" t="s">
        <v>66</v>
      </c>
    </row>
    <row r="4" spans="1:3" ht="27.6" x14ac:dyDescent="0.3">
      <c r="A4" s="70">
        <v>1</v>
      </c>
      <c r="B4" s="71" t="s">
        <v>57</v>
      </c>
      <c r="C4" s="82" t="s">
        <v>67</v>
      </c>
    </row>
    <row r="5" spans="1:3" ht="129.75" customHeight="1" x14ac:dyDescent="0.3">
      <c r="A5" s="70">
        <v>2</v>
      </c>
      <c r="B5" s="71" t="s">
        <v>58</v>
      </c>
      <c r="C5" s="82" t="s">
        <v>59</v>
      </c>
    </row>
    <row r="6" spans="1:3" ht="63" customHeight="1" x14ac:dyDescent="0.3">
      <c r="A6" s="70">
        <v>3</v>
      </c>
      <c r="B6" s="71" t="s">
        <v>60</v>
      </c>
      <c r="C6" s="82" t="s">
        <v>68</v>
      </c>
    </row>
    <row r="7" spans="1:3" ht="53.25" customHeight="1" x14ac:dyDescent="0.3">
      <c r="A7" s="70">
        <v>4</v>
      </c>
      <c r="B7" s="71" t="s">
        <v>61</v>
      </c>
      <c r="C7" s="72">
        <f>'НМЦК общее'!W61</f>
        <v>209990.26</v>
      </c>
    </row>
    <row r="8" spans="1:3" x14ac:dyDescent="0.3">
      <c r="A8" s="120" t="s">
        <v>71</v>
      </c>
      <c r="B8" s="121"/>
      <c r="C8" s="122"/>
    </row>
    <row r="9" spans="1:3" ht="15.6" x14ac:dyDescent="0.3">
      <c r="A9" s="73"/>
      <c r="B9" s="74"/>
      <c r="C9" s="74"/>
    </row>
    <row r="10" spans="1:3" ht="15.6" x14ac:dyDescent="0.3">
      <c r="A10" s="73"/>
      <c r="B10" s="123" t="s">
        <v>62</v>
      </c>
      <c r="C10" s="123"/>
    </row>
    <row r="11" spans="1:3" ht="15.6" x14ac:dyDescent="0.3">
      <c r="A11" s="73"/>
      <c r="B11" s="74"/>
      <c r="C11" s="74"/>
    </row>
    <row r="12" spans="1:3" ht="15.6" x14ac:dyDescent="0.3">
      <c r="A12" s="124" t="s">
        <v>63</v>
      </c>
      <c r="B12" s="124"/>
      <c r="C12" s="75" t="s">
        <v>95</v>
      </c>
    </row>
    <row r="13" spans="1:3" ht="15.6" x14ac:dyDescent="0.3">
      <c r="A13" s="73"/>
      <c r="B13" s="74"/>
      <c r="C13" s="74"/>
    </row>
    <row r="14" spans="1:3" ht="15.6" x14ac:dyDescent="0.3">
      <c r="A14" s="73"/>
      <c r="B14" s="76" t="s">
        <v>94</v>
      </c>
      <c r="C14" s="74"/>
    </row>
    <row r="15" spans="1:3" ht="15.6" x14ac:dyDescent="0.3">
      <c r="A15" s="73"/>
      <c r="B15" s="77"/>
      <c r="C15" s="74"/>
    </row>
    <row r="16" spans="1:3" ht="15.6" x14ac:dyDescent="0.3">
      <c r="A16" s="73"/>
      <c r="B16" s="117" t="s">
        <v>96</v>
      </c>
      <c r="C16" s="117"/>
    </row>
  </sheetData>
  <mergeCells count="6">
    <mergeCell ref="B16:C16"/>
    <mergeCell ref="A1:C1"/>
    <mergeCell ref="A2:C2"/>
    <mergeCell ref="A8:C8"/>
    <mergeCell ref="B10:C10"/>
    <mergeCell ref="A12:B12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75"/>
  <sheetViews>
    <sheetView view="pageBreakPreview" topLeftCell="F4" zoomScale="80" zoomScaleNormal="85" zoomScaleSheetLayoutView="80" workbookViewId="0">
      <selection activeCell="K14" sqref="K14:K15"/>
    </sheetView>
  </sheetViews>
  <sheetFormatPr defaultColWidth="3.5546875" defaultRowHeight="14.4" x14ac:dyDescent="0.3"/>
  <cols>
    <col min="1" max="5" width="4.5546875" style="1" hidden="1" customWidth="1"/>
    <col min="6" max="6" width="3.5546875" style="22" customWidth="1"/>
    <col min="7" max="8" width="46.5546875" style="23" customWidth="1"/>
    <col min="9" max="9" width="8.44140625" style="1" customWidth="1"/>
    <col min="10" max="10" width="11.33203125" style="1" customWidth="1"/>
    <col min="11" max="11" width="13.109375" style="1" customWidth="1"/>
    <col min="12" max="12" width="8.33203125" style="1" hidden="1" customWidth="1"/>
    <col min="13" max="13" width="8.5546875" style="1" hidden="1" customWidth="1"/>
    <col min="14" max="14" width="8.5546875" style="1" customWidth="1"/>
    <col min="15" max="15" width="10.5546875" style="1" customWidth="1"/>
    <col min="16" max="16" width="10.6640625" style="1" customWidth="1"/>
    <col min="17" max="17" width="16.5546875" style="1" customWidth="1"/>
    <col min="18" max="18" width="9.88671875" style="1" customWidth="1"/>
    <col min="19" max="19" width="11.5546875" style="1" customWidth="1"/>
    <col min="20" max="20" width="14.109375" style="1" customWidth="1"/>
    <col min="21" max="21" width="16.44140625" style="1" customWidth="1"/>
    <col min="22" max="22" width="10.88671875" style="1" customWidth="1"/>
    <col min="23" max="23" width="17.5546875" style="1" customWidth="1"/>
    <col min="24" max="24" width="9.109375" style="1" hidden="1" customWidth="1"/>
    <col min="25" max="25" width="13.33203125" style="78" hidden="1" customWidth="1"/>
    <col min="26" max="26" width="10.109375" style="1" hidden="1" customWidth="1"/>
    <col min="27" max="32" width="9.109375" style="1" hidden="1" customWidth="1"/>
    <col min="33" max="33" width="12" style="24" hidden="1" customWidth="1"/>
    <col min="34" max="34" width="12.109375" style="24" hidden="1" customWidth="1"/>
    <col min="35" max="35" width="14" style="24" hidden="1" customWidth="1"/>
    <col min="36" max="40" width="9.109375" style="1" hidden="1" customWidth="1"/>
    <col min="41" max="250" width="9.109375" style="1" customWidth="1"/>
    <col min="251" max="255" width="0" style="1" hidden="1" customWidth="1"/>
    <col min="256" max="16384" width="3.5546875" style="1"/>
  </cols>
  <sheetData>
    <row r="1" spans="1:39" ht="34.5" customHeight="1" x14ac:dyDescent="0.3">
      <c r="F1" s="154" t="s">
        <v>50</v>
      </c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</row>
    <row r="2" spans="1:39" hidden="1" x14ac:dyDescent="0.3"/>
    <row r="3" spans="1:39" s="3" customFormat="1" ht="68.25" customHeight="1" x14ac:dyDescent="0.3">
      <c r="A3" s="141" t="s">
        <v>0</v>
      </c>
      <c r="B3" s="142"/>
      <c r="C3" s="141" t="s">
        <v>1</v>
      </c>
      <c r="D3" s="142"/>
      <c r="E3" s="146" t="s">
        <v>2</v>
      </c>
      <c r="F3" s="149" t="s">
        <v>3</v>
      </c>
      <c r="G3" s="157" t="s">
        <v>4</v>
      </c>
      <c r="H3" s="104"/>
      <c r="I3" s="159" t="s">
        <v>5</v>
      </c>
      <c r="J3" s="160"/>
      <c r="K3" s="160"/>
      <c r="L3" s="160"/>
      <c r="M3" s="161"/>
      <c r="N3" s="130" t="s">
        <v>69</v>
      </c>
      <c r="O3" s="143" t="s">
        <v>6</v>
      </c>
      <c r="P3" s="145"/>
      <c r="Q3" s="130" t="s">
        <v>52</v>
      </c>
      <c r="R3" s="130" t="s">
        <v>7</v>
      </c>
      <c r="S3" s="132" t="s">
        <v>8</v>
      </c>
      <c r="T3" s="133"/>
      <c r="U3" s="134"/>
      <c r="V3" s="135" t="s">
        <v>9</v>
      </c>
      <c r="W3" s="155" t="s">
        <v>10</v>
      </c>
      <c r="Y3" s="79"/>
      <c r="AG3" s="85"/>
      <c r="AH3" s="85"/>
      <c r="AI3" s="85"/>
    </row>
    <row r="4" spans="1:39" s="3" customFormat="1" ht="84.75" customHeight="1" x14ac:dyDescent="0.3">
      <c r="A4" s="137" t="s">
        <v>11</v>
      </c>
      <c r="B4" s="139" t="s">
        <v>12</v>
      </c>
      <c r="C4" s="137" t="s">
        <v>11</v>
      </c>
      <c r="D4" s="139" t="s">
        <v>12</v>
      </c>
      <c r="E4" s="147"/>
      <c r="F4" s="150"/>
      <c r="G4" s="158"/>
      <c r="H4" s="103"/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131"/>
      <c r="O4" s="144"/>
      <c r="P4" s="145"/>
      <c r="Q4" s="131"/>
      <c r="R4" s="131"/>
      <c r="S4" s="5" t="s">
        <v>18</v>
      </c>
      <c r="T4" s="6" t="s">
        <v>19</v>
      </c>
      <c r="U4" s="7" t="s">
        <v>20</v>
      </c>
      <c r="V4" s="136"/>
      <c r="W4" s="156"/>
      <c r="Y4" s="79"/>
      <c r="AA4" s="3" t="s">
        <v>51</v>
      </c>
      <c r="AG4" s="85"/>
      <c r="AH4" s="85"/>
      <c r="AI4" s="85"/>
    </row>
    <row r="5" spans="1:39" s="10" customFormat="1" ht="27.6" x14ac:dyDescent="0.3">
      <c r="A5" s="138"/>
      <c r="B5" s="140"/>
      <c r="C5" s="138"/>
      <c r="D5" s="140"/>
      <c r="E5" s="148"/>
      <c r="F5" s="8">
        <v>1</v>
      </c>
      <c r="G5" s="9">
        <v>2</v>
      </c>
      <c r="H5" s="9"/>
      <c r="I5" s="8">
        <v>3</v>
      </c>
      <c r="J5" s="8">
        <v>4</v>
      </c>
      <c r="K5" s="8">
        <v>5</v>
      </c>
      <c r="L5" s="8">
        <v>6</v>
      </c>
      <c r="M5" s="8">
        <v>7</v>
      </c>
      <c r="N5" s="8" t="s">
        <v>21</v>
      </c>
      <c r="O5" s="8" t="s">
        <v>22</v>
      </c>
      <c r="P5" s="8" t="s">
        <v>23</v>
      </c>
      <c r="Q5" s="60">
        <v>10</v>
      </c>
      <c r="R5" s="60" t="s">
        <v>24</v>
      </c>
      <c r="S5" s="60" t="s">
        <v>25</v>
      </c>
      <c r="T5" s="60">
        <v>13</v>
      </c>
      <c r="U5" s="60">
        <v>14</v>
      </c>
      <c r="V5" s="60" t="s">
        <v>26</v>
      </c>
      <c r="W5" s="8" t="s">
        <v>27</v>
      </c>
      <c r="Y5" s="80">
        <f>W61+' НМЦК 2 желтый'!Q36+' НМЦК 3 зеленый'!Q34+'НМЦК 4 синий'!Q6</f>
        <v>441285.82</v>
      </c>
      <c r="AG5" s="86"/>
      <c r="AH5" s="86"/>
      <c r="AI5" s="86"/>
    </row>
    <row r="6" spans="1:39" s="2" customFormat="1" x14ac:dyDescent="0.3">
      <c r="A6" s="11"/>
      <c r="B6" s="11"/>
      <c r="C6" s="11"/>
      <c r="D6" s="11"/>
      <c r="E6" s="12"/>
      <c r="F6" s="25">
        <v>1</v>
      </c>
      <c r="G6" s="93" t="s">
        <v>101</v>
      </c>
      <c r="H6" s="93" t="s">
        <v>102</v>
      </c>
      <c r="I6" s="94">
        <v>566.77</v>
      </c>
      <c r="J6" s="66">
        <v>573.39</v>
      </c>
      <c r="K6" s="66">
        <v>599.85</v>
      </c>
      <c r="L6" s="30"/>
      <c r="M6" s="30"/>
      <c r="N6" s="26"/>
      <c r="O6" s="55">
        <v>942.67</v>
      </c>
      <c r="P6" s="27">
        <f t="shared" ref="P6:P23" si="0">I6+J6+K6+L6+M6+N6</f>
        <v>1740.01</v>
      </c>
      <c r="Q6" s="88">
        <v>30</v>
      </c>
      <c r="R6" s="28">
        <v>3</v>
      </c>
      <c r="S6" s="26">
        <f t="shared" ref="S6:S23" si="1">IF(ISERR(AVERAGE(I6:N6)),"",AVERAGE(I6:N6))</f>
        <v>580</v>
      </c>
      <c r="T6" s="26">
        <f t="shared" ref="T6:T23" si="2">IF(ISERR(STDEV(I6:N6)),"",STDEV(I6:N6))</f>
        <v>17.5</v>
      </c>
      <c r="U6" s="29">
        <f t="shared" ref="U6:U23" si="3">IF(ISERR(T6/S6),"",T6/S6)</f>
        <v>0.03</v>
      </c>
      <c r="V6" s="26">
        <f t="shared" ref="V6:V23" si="4">MIN(O6,S6)</f>
        <v>580</v>
      </c>
      <c r="W6" s="26">
        <f t="shared" ref="W6:W23" si="5">V6*Q6</f>
        <v>17400</v>
      </c>
      <c r="X6" s="89">
        <v>580</v>
      </c>
      <c r="Y6" s="78">
        <f>K6*Q6</f>
        <v>17995.5</v>
      </c>
      <c r="Z6" s="30"/>
      <c r="AG6" s="24">
        <f>I6*Q6</f>
        <v>17003.099999999999</v>
      </c>
      <c r="AH6" s="24">
        <f>J6*Q6</f>
        <v>17201.7</v>
      </c>
      <c r="AI6" s="24">
        <f>K6*Q6</f>
        <v>17995.5</v>
      </c>
      <c r="AK6" s="26">
        <v>13.23</v>
      </c>
      <c r="AM6" s="2" t="s">
        <v>51</v>
      </c>
    </row>
    <row r="7" spans="1:39" s="2" customFormat="1" x14ac:dyDescent="0.3">
      <c r="A7" s="11"/>
      <c r="B7" s="11"/>
      <c r="C7" s="11"/>
      <c r="D7" s="11"/>
      <c r="E7" s="12"/>
      <c r="F7" s="13">
        <v>2</v>
      </c>
      <c r="G7" s="93" t="s">
        <v>108</v>
      </c>
      <c r="H7" s="93" t="s">
        <v>103</v>
      </c>
      <c r="I7" s="94">
        <v>55.6</v>
      </c>
      <c r="J7" s="66">
        <v>57.8</v>
      </c>
      <c r="K7" s="66">
        <v>66.55</v>
      </c>
      <c r="L7" s="30"/>
      <c r="M7" s="30"/>
      <c r="N7" s="26"/>
      <c r="O7" s="55">
        <v>146.5</v>
      </c>
      <c r="P7" s="27">
        <f t="shared" si="0"/>
        <v>179.95</v>
      </c>
      <c r="Q7" s="88">
        <v>90</v>
      </c>
      <c r="R7" s="28">
        <v>3</v>
      </c>
      <c r="S7" s="26">
        <f t="shared" si="1"/>
        <v>59.98</v>
      </c>
      <c r="T7" s="26">
        <f t="shared" si="2"/>
        <v>5.79</v>
      </c>
      <c r="U7" s="29">
        <f t="shared" si="3"/>
        <v>9.7000000000000003E-2</v>
      </c>
      <c r="V7" s="26">
        <f t="shared" si="4"/>
        <v>59.98</v>
      </c>
      <c r="W7" s="26">
        <f t="shared" si="5"/>
        <v>5398.2</v>
      </c>
      <c r="X7" s="89">
        <v>60</v>
      </c>
      <c r="Y7" s="78">
        <f t="shared" ref="Y7:Y23" si="6">K7*Q7</f>
        <v>5989.5</v>
      </c>
      <c r="Z7" s="30"/>
      <c r="AG7" s="24">
        <f t="shared" ref="AG7:AG44" si="7">I7*Q7</f>
        <v>5004</v>
      </c>
      <c r="AH7" s="24">
        <f t="shared" ref="AH7:AH44" si="8">J7*Q7</f>
        <v>5202</v>
      </c>
      <c r="AI7" s="24">
        <f t="shared" ref="AI7:AI44" si="9">K7*Q7</f>
        <v>5989.5</v>
      </c>
      <c r="AK7" s="26">
        <v>4.3600000000000003</v>
      </c>
    </row>
    <row r="8" spans="1:39" s="2" customFormat="1" x14ac:dyDescent="0.3">
      <c r="A8" s="11"/>
      <c r="B8" s="11"/>
      <c r="C8" s="11"/>
      <c r="D8" s="11"/>
      <c r="E8" s="12"/>
      <c r="F8" s="13">
        <v>3</v>
      </c>
      <c r="G8" s="93" t="s">
        <v>105</v>
      </c>
      <c r="H8" s="93" t="s">
        <v>104</v>
      </c>
      <c r="I8" s="94">
        <v>75.2</v>
      </c>
      <c r="J8" s="66">
        <v>76.61</v>
      </c>
      <c r="K8" s="66">
        <v>82.14</v>
      </c>
      <c r="L8" s="30"/>
      <c r="M8" s="30"/>
      <c r="N8" s="26"/>
      <c r="O8" s="55">
        <v>136.94</v>
      </c>
      <c r="P8" s="27">
        <f t="shared" si="0"/>
        <v>233.95</v>
      </c>
      <c r="Q8" s="88">
        <v>90</v>
      </c>
      <c r="R8" s="28">
        <v>3</v>
      </c>
      <c r="S8" s="26">
        <f t="shared" si="1"/>
        <v>77.98</v>
      </c>
      <c r="T8" s="26">
        <f t="shared" si="2"/>
        <v>3.67</v>
      </c>
      <c r="U8" s="29">
        <f t="shared" si="3"/>
        <v>4.7E-2</v>
      </c>
      <c r="V8" s="26">
        <f t="shared" si="4"/>
        <v>77.98</v>
      </c>
      <c r="W8" s="26">
        <f t="shared" si="5"/>
        <v>7018.2</v>
      </c>
      <c r="X8" s="89">
        <v>78</v>
      </c>
      <c r="Y8" s="78">
        <f t="shared" si="6"/>
        <v>7392.6</v>
      </c>
      <c r="Z8" s="30"/>
      <c r="AG8" s="24">
        <f t="shared" si="7"/>
        <v>6768</v>
      </c>
      <c r="AH8" s="24">
        <f t="shared" si="8"/>
        <v>6894.9</v>
      </c>
      <c r="AI8" s="24">
        <f t="shared" si="9"/>
        <v>7392.6</v>
      </c>
      <c r="AK8" s="26">
        <v>2.78</v>
      </c>
    </row>
    <row r="9" spans="1:39" s="2" customFormat="1" x14ac:dyDescent="0.3">
      <c r="A9" s="11"/>
      <c r="B9" s="11"/>
      <c r="C9" s="11"/>
      <c r="D9" s="11"/>
      <c r="E9" s="12"/>
      <c r="F9" s="13">
        <v>4</v>
      </c>
      <c r="G9" s="93" t="s">
        <v>106</v>
      </c>
      <c r="H9" s="93" t="s">
        <v>107</v>
      </c>
      <c r="I9" s="94">
        <v>98.67</v>
      </c>
      <c r="J9" s="66">
        <v>99.34</v>
      </c>
      <c r="K9" s="66">
        <v>102</v>
      </c>
      <c r="L9" s="26"/>
      <c r="M9" s="26"/>
      <c r="N9" s="26"/>
      <c r="O9" s="55">
        <v>159.71</v>
      </c>
      <c r="P9" s="27">
        <f t="shared" si="0"/>
        <v>300.01</v>
      </c>
      <c r="Q9" s="88">
        <v>50</v>
      </c>
      <c r="R9" s="28">
        <v>3</v>
      </c>
      <c r="S9" s="26">
        <f t="shared" si="1"/>
        <v>100</v>
      </c>
      <c r="T9" s="26">
        <f t="shared" si="2"/>
        <v>1.76</v>
      </c>
      <c r="U9" s="29">
        <f t="shared" si="3"/>
        <v>1.7999999999999999E-2</v>
      </c>
      <c r="V9" s="26">
        <f t="shared" si="4"/>
        <v>100</v>
      </c>
      <c r="W9" s="26">
        <f t="shared" si="5"/>
        <v>5000</v>
      </c>
      <c r="X9" s="89">
        <v>100</v>
      </c>
      <c r="Y9" s="78">
        <f t="shared" si="6"/>
        <v>5100</v>
      </c>
      <c r="Z9" s="30"/>
      <c r="AG9" s="24">
        <f t="shared" si="7"/>
        <v>4933.5</v>
      </c>
      <c r="AH9" s="24">
        <f t="shared" si="8"/>
        <v>4967</v>
      </c>
      <c r="AI9" s="24">
        <f t="shared" si="9"/>
        <v>5100</v>
      </c>
      <c r="AK9" s="26">
        <v>1.33</v>
      </c>
    </row>
    <row r="10" spans="1:39" s="2" customFormat="1" x14ac:dyDescent="0.3">
      <c r="A10" s="11"/>
      <c r="B10" s="11"/>
      <c r="C10" s="11"/>
      <c r="D10" s="11"/>
      <c r="E10" s="12"/>
      <c r="F10" s="13">
        <v>5</v>
      </c>
      <c r="G10" s="93" t="s">
        <v>109</v>
      </c>
      <c r="H10" s="93" t="s">
        <v>111</v>
      </c>
      <c r="I10" s="94">
        <v>71.72</v>
      </c>
      <c r="J10" s="66">
        <v>73.349999999999994</v>
      </c>
      <c r="K10" s="66">
        <v>79.900000000000006</v>
      </c>
      <c r="L10" s="30"/>
      <c r="M10" s="30"/>
      <c r="N10" s="26"/>
      <c r="O10" s="55">
        <v>203.03</v>
      </c>
      <c r="P10" s="27">
        <f t="shared" si="0"/>
        <v>224.97</v>
      </c>
      <c r="Q10" s="88">
        <v>80</v>
      </c>
      <c r="R10" s="28">
        <v>3</v>
      </c>
      <c r="S10" s="26">
        <f t="shared" si="1"/>
        <v>74.989999999999995</v>
      </c>
      <c r="T10" s="26">
        <f t="shared" si="2"/>
        <v>4.33</v>
      </c>
      <c r="U10" s="29">
        <f t="shared" si="3"/>
        <v>5.8000000000000003E-2</v>
      </c>
      <c r="V10" s="26">
        <f t="shared" si="4"/>
        <v>74.989999999999995</v>
      </c>
      <c r="W10" s="26">
        <f t="shared" si="5"/>
        <v>5999.2</v>
      </c>
      <c r="X10" s="90">
        <v>75</v>
      </c>
      <c r="Y10" s="78">
        <f t="shared" si="6"/>
        <v>6392</v>
      </c>
      <c r="Z10" s="30"/>
      <c r="AG10" s="24">
        <f t="shared" si="7"/>
        <v>5737.6</v>
      </c>
      <c r="AH10" s="24">
        <f t="shared" si="8"/>
        <v>5868</v>
      </c>
      <c r="AI10" s="24">
        <f t="shared" si="9"/>
        <v>6392</v>
      </c>
      <c r="AK10" s="26">
        <v>3.28</v>
      </c>
    </row>
    <row r="11" spans="1:39" s="2" customFormat="1" x14ac:dyDescent="0.3">
      <c r="A11" s="11"/>
      <c r="B11" s="11"/>
      <c r="C11" s="11"/>
      <c r="D11" s="11"/>
      <c r="E11" s="12"/>
      <c r="F11" s="13">
        <v>6</v>
      </c>
      <c r="G11" s="93" t="s">
        <v>110</v>
      </c>
      <c r="H11" s="93" t="s">
        <v>112</v>
      </c>
      <c r="I11" s="94">
        <v>139.71</v>
      </c>
      <c r="J11" s="66">
        <v>139.85</v>
      </c>
      <c r="K11" s="66">
        <v>140.55000000000001</v>
      </c>
      <c r="L11" s="26"/>
      <c r="M11" s="26"/>
      <c r="N11" s="26"/>
      <c r="O11" s="55">
        <v>259.11</v>
      </c>
      <c r="P11" s="27">
        <f t="shared" si="0"/>
        <v>420.11</v>
      </c>
      <c r="Q11" s="88">
        <v>80</v>
      </c>
      <c r="R11" s="28">
        <v>3</v>
      </c>
      <c r="S11" s="26">
        <f t="shared" si="1"/>
        <v>140.04</v>
      </c>
      <c r="T11" s="26">
        <f t="shared" si="2"/>
        <v>0.45</v>
      </c>
      <c r="U11" s="29">
        <f t="shared" si="3"/>
        <v>3.0000000000000001E-3</v>
      </c>
      <c r="V11" s="26">
        <f t="shared" si="4"/>
        <v>140.04</v>
      </c>
      <c r="W11" s="26">
        <f t="shared" si="5"/>
        <v>11203.2</v>
      </c>
      <c r="X11" s="90">
        <v>140</v>
      </c>
      <c r="Y11" s="78">
        <f t="shared" si="6"/>
        <v>11244</v>
      </c>
      <c r="Z11" s="30"/>
      <c r="AG11" s="24">
        <f t="shared" si="7"/>
        <v>11176.8</v>
      </c>
      <c r="AH11" s="24">
        <f t="shared" si="8"/>
        <v>11188</v>
      </c>
      <c r="AI11" s="24">
        <f t="shared" si="9"/>
        <v>11244</v>
      </c>
      <c r="AK11" s="26">
        <v>0.28999999999999998</v>
      </c>
    </row>
    <row r="12" spans="1:39" s="2" customFormat="1" x14ac:dyDescent="0.3">
      <c r="A12" s="11"/>
      <c r="B12" s="11"/>
      <c r="C12" s="11"/>
      <c r="D12" s="11"/>
      <c r="E12" s="12"/>
      <c r="F12" s="13">
        <v>7</v>
      </c>
      <c r="G12" s="93" t="s">
        <v>28</v>
      </c>
      <c r="H12" s="93" t="s">
        <v>113</v>
      </c>
      <c r="I12" s="94">
        <v>63.43</v>
      </c>
      <c r="J12" s="66">
        <v>64.2</v>
      </c>
      <c r="K12" s="66">
        <v>67.349999999999994</v>
      </c>
      <c r="L12" s="26"/>
      <c r="M12" s="26"/>
      <c r="N12" s="26"/>
      <c r="O12" s="55">
        <v>104.2</v>
      </c>
      <c r="P12" s="27">
        <f t="shared" si="0"/>
        <v>194.98</v>
      </c>
      <c r="Q12" s="88">
        <v>80</v>
      </c>
      <c r="R12" s="28">
        <v>3</v>
      </c>
      <c r="S12" s="26">
        <f t="shared" si="1"/>
        <v>64.989999999999995</v>
      </c>
      <c r="T12" s="26">
        <f t="shared" si="2"/>
        <v>2.08</v>
      </c>
      <c r="U12" s="29">
        <f t="shared" si="3"/>
        <v>3.2000000000000001E-2</v>
      </c>
      <c r="V12" s="26">
        <f t="shared" si="4"/>
        <v>64.989999999999995</v>
      </c>
      <c r="W12" s="26">
        <f t="shared" si="5"/>
        <v>5199.2</v>
      </c>
      <c r="X12" s="90">
        <v>65</v>
      </c>
      <c r="Y12" s="78">
        <f t="shared" si="6"/>
        <v>5388</v>
      </c>
      <c r="Z12" s="30"/>
      <c r="AC12" s="2">
        <v>0.15</v>
      </c>
      <c r="AG12" s="24">
        <f t="shared" si="7"/>
        <v>5074.3999999999996</v>
      </c>
      <c r="AH12" s="24">
        <f t="shared" si="8"/>
        <v>5136</v>
      </c>
      <c r="AI12" s="24">
        <f t="shared" si="9"/>
        <v>5388</v>
      </c>
      <c r="AK12" s="26">
        <v>1.57</v>
      </c>
    </row>
    <row r="13" spans="1:39" s="2" customFormat="1" x14ac:dyDescent="0.3">
      <c r="A13" s="11"/>
      <c r="B13" s="11"/>
      <c r="C13" s="11"/>
      <c r="D13" s="11"/>
      <c r="E13" s="12"/>
      <c r="F13" s="13">
        <v>8</v>
      </c>
      <c r="G13" s="93" t="s">
        <v>114</v>
      </c>
      <c r="H13" s="93" t="s">
        <v>115</v>
      </c>
      <c r="I13" s="94">
        <v>39.1</v>
      </c>
      <c r="J13" s="66">
        <v>39.549999999999997</v>
      </c>
      <c r="K13" s="66">
        <v>41.3</v>
      </c>
      <c r="L13" s="26"/>
      <c r="M13" s="26"/>
      <c r="N13" s="26"/>
      <c r="O13" s="55">
        <v>83.71</v>
      </c>
      <c r="P13" s="27">
        <f t="shared" si="0"/>
        <v>119.95</v>
      </c>
      <c r="Q13" s="88">
        <v>50</v>
      </c>
      <c r="R13" s="28">
        <v>3</v>
      </c>
      <c r="S13" s="26">
        <f t="shared" si="1"/>
        <v>39.979999999999997</v>
      </c>
      <c r="T13" s="26">
        <f t="shared" si="2"/>
        <v>1.1599999999999999</v>
      </c>
      <c r="U13" s="29">
        <f t="shared" si="3"/>
        <v>2.9000000000000001E-2</v>
      </c>
      <c r="V13" s="26">
        <f t="shared" si="4"/>
        <v>39.979999999999997</v>
      </c>
      <c r="W13" s="26">
        <f t="shared" si="5"/>
        <v>1999</v>
      </c>
      <c r="X13" s="90">
        <v>40</v>
      </c>
      <c r="Y13" s="78">
        <f>K13*Q13</f>
        <v>2065</v>
      </c>
      <c r="Z13" s="30"/>
      <c r="AG13" s="24">
        <f>I13*Q13</f>
        <v>1955</v>
      </c>
      <c r="AH13" s="24">
        <f>J13*Q13</f>
        <v>1977.5</v>
      </c>
      <c r="AI13" s="24">
        <f>K13*Q13</f>
        <v>2065</v>
      </c>
      <c r="AK13" s="26">
        <v>0.91</v>
      </c>
    </row>
    <row r="14" spans="1:39" s="2" customFormat="1" x14ac:dyDescent="0.3">
      <c r="A14" s="11"/>
      <c r="B14" s="11"/>
      <c r="C14" s="11"/>
      <c r="D14" s="11"/>
      <c r="E14" s="12"/>
      <c r="F14" s="13">
        <v>9</v>
      </c>
      <c r="G14" s="93" t="s">
        <v>116</v>
      </c>
      <c r="H14" s="93" t="s">
        <v>119</v>
      </c>
      <c r="I14" s="94">
        <v>91</v>
      </c>
      <c r="J14" s="66">
        <v>89.56</v>
      </c>
      <c r="K14" s="66">
        <v>90.28</v>
      </c>
      <c r="L14" s="26"/>
      <c r="M14" s="26"/>
      <c r="N14" s="26"/>
      <c r="O14" s="55">
        <v>90.28</v>
      </c>
      <c r="P14" s="27">
        <f t="shared" si="0"/>
        <v>270.83999999999997</v>
      </c>
      <c r="Q14" s="88">
        <v>57</v>
      </c>
      <c r="R14" s="28">
        <v>3</v>
      </c>
      <c r="S14" s="26">
        <f t="shared" si="1"/>
        <v>90.28</v>
      </c>
      <c r="T14" s="26">
        <f t="shared" si="2"/>
        <v>0.72</v>
      </c>
      <c r="U14" s="29">
        <f t="shared" si="3"/>
        <v>8.0000000000000002E-3</v>
      </c>
      <c r="V14" s="26">
        <f t="shared" si="4"/>
        <v>90.28</v>
      </c>
      <c r="W14" s="26">
        <f t="shared" si="5"/>
        <v>5145.96</v>
      </c>
      <c r="X14" s="90">
        <v>14</v>
      </c>
      <c r="Y14" s="78">
        <f t="shared" si="6"/>
        <v>5145.96</v>
      </c>
      <c r="Z14" s="30"/>
      <c r="AG14" s="24">
        <f t="shared" si="7"/>
        <v>5187</v>
      </c>
      <c r="AH14" s="24">
        <f t="shared" si="8"/>
        <v>5104.92</v>
      </c>
      <c r="AI14" s="24">
        <f t="shared" si="9"/>
        <v>5145.96</v>
      </c>
      <c r="AK14" s="26">
        <v>1.55</v>
      </c>
    </row>
    <row r="15" spans="1:39" s="2" customFormat="1" x14ac:dyDescent="0.3">
      <c r="A15" s="11"/>
      <c r="B15" s="11"/>
      <c r="C15" s="11"/>
      <c r="D15" s="11"/>
      <c r="E15" s="12"/>
      <c r="F15" s="13">
        <v>10</v>
      </c>
      <c r="G15" s="93" t="s">
        <v>117</v>
      </c>
      <c r="H15" s="93" t="s">
        <v>118</v>
      </c>
      <c r="I15" s="94">
        <v>12.45</v>
      </c>
      <c r="J15" s="66">
        <v>13.65</v>
      </c>
      <c r="K15" s="66">
        <v>16.3</v>
      </c>
      <c r="L15" s="26"/>
      <c r="M15" s="26"/>
      <c r="N15" s="26"/>
      <c r="O15" s="105">
        <v>34.340000000000003</v>
      </c>
      <c r="P15" s="27">
        <f t="shared" si="0"/>
        <v>42.4</v>
      </c>
      <c r="Q15" s="88">
        <v>200</v>
      </c>
      <c r="R15" s="28">
        <v>3</v>
      </c>
      <c r="S15" s="26">
        <f t="shared" si="1"/>
        <v>14.13</v>
      </c>
      <c r="T15" s="26">
        <f t="shared" si="2"/>
        <v>1.97</v>
      </c>
      <c r="U15" s="29">
        <f t="shared" si="3"/>
        <v>0.13900000000000001</v>
      </c>
      <c r="V15" s="26">
        <f t="shared" si="4"/>
        <v>14.13</v>
      </c>
      <c r="W15" s="26">
        <f t="shared" si="5"/>
        <v>2826</v>
      </c>
      <c r="X15" s="90">
        <v>250</v>
      </c>
      <c r="Y15" s="78">
        <f t="shared" si="6"/>
        <v>3260</v>
      </c>
      <c r="Z15" s="30"/>
      <c r="AG15" s="24">
        <f t="shared" si="7"/>
        <v>2490</v>
      </c>
      <c r="AH15" s="24">
        <f t="shared" si="8"/>
        <v>2730</v>
      </c>
      <c r="AI15" s="24">
        <f t="shared" si="9"/>
        <v>3260</v>
      </c>
      <c r="AK15" s="26">
        <v>9.35</v>
      </c>
    </row>
    <row r="16" spans="1:39" s="2" customFormat="1" x14ac:dyDescent="0.3">
      <c r="A16" s="11"/>
      <c r="B16" s="11"/>
      <c r="C16" s="11"/>
      <c r="D16" s="11"/>
      <c r="E16" s="12"/>
      <c r="F16" s="13">
        <v>11</v>
      </c>
      <c r="G16" s="93" t="s">
        <v>31</v>
      </c>
      <c r="H16" s="93" t="s">
        <v>121</v>
      </c>
      <c r="I16" s="94">
        <v>340.3</v>
      </c>
      <c r="J16" s="66">
        <v>345.3</v>
      </c>
      <c r="K16" s="66">
        <v>364.45</v>
      </c>
      <c r="L16" s="26"/>
      <c r="M16" s="26"/>
      <c r="N16" s="26"/>
      <c r="O16" s="55">
        <v>547.37</v>
      </c>
      <c r="P16" s="27">
        <f t="shared" si="0"/>
        <v>1050.05</v>
      </c>
      <c r="Q16" s="100">
        <v>100</v>
      </c>
      <c r="R16" s="28">
        <v>3</v>
      </c>
      <c r="S16" s="26">
        <f t="shared" si="1"/>
        <v>350.02</v>
      </c>
      <c r="T16" s="26">
        <f t="shared" si="2"/>
        <v>12.75</v>
      </c>
      <c r="U16" s="29">
        <f t="shared" si="3"/>
        <v>3.5999999999999997E-2</v>
      </c>
      <c r="V16" s="26">
        <f t="shared" si="4"/>
        <v>350.02</v>
      </c>
      <c r="W16" s="26">
        <f t="shared" si="5"/>
        <v>35002</v>
      </c>
      <c r="X16" s="90">
        <v>350</v>
      </c>
      <c r="Y16" s="78">
        <f t="shared" si="6"/>
        <v>36445</v>
      </c>
      <c r="Z16" s="30"/>
      <c r="AG16" s="24">
        <f t="shared" si="7"/>
        <v>34030</v>
      </c>
      <c r="AH16" s="24">
        <f t="shared" si="8"/>
        <v>34530</v>
      </c>
      <c r="AI16" s="24">
        <f t="shared" si="9"/>
        <v>36445</v>
      </c>
      <c r="AK16" s="26">
        <v>9.64</v>
      </c>
    </row>
    <row r="17" spans="1:41" s="2" customFormat="1" x14ac:dyDescent="0.3">
      <c r="A17" s="11"/>
      <c r="B17" s="11"/>
      <c r="C17" s="11"/>
      <c r="D17" s="11"/>
      <c r="E17" s="12"/>
      <c r="F17" s="13">
        <v>12</v>
      </c>
      <c r="G17" s="93" t="s">
        <v>32</v>
      </c>
      <c r="H17" s="93" t="s">
        <v>120</v>
      </c>
      <c r="I17" s="94">
        <v>604.04999999999995</v>
      </c>
      <c r="J17" s="66">
        <v>607.45000000000005</v>
      </c>
      <c r="K17" s="66">
        <v>618.9</v>
      </c>
      <c r="L17" s="26"/>
      <c r="M17" s="26"/>
      <c r="N17" s="26"/>
      <c r="O17" s="55">
        <v>764.1</v>
      </c>
      <c r="P17" s="27">
        <f t="shared" si="0"/>
        <v>1830.4</v>
      </c>
      <c r="Q17" s="88">
        <v>10</v>
      </c>
      <c r="R17" s="28">
        <v>3</v>
      </c>
      <c r="S17" s="26">
        <f t="shared" si="1"/>
        <v>610.13</v>
      </c>
      <c r="T17" s="26">
        <f t="shared" si="2"/>
        <v>7.78</v>
      </c>
      <c r="U17" s="29">
        <f t="shared" si="3"/>
        <v>1.2999999999999999E-2</v>
      </c>
      <c r="V17" s="26">
        <f t="shared" si="4"/>
        <v>610.13</v>
      </c>
      <c r="W17" s="26">
        <f t="shared" si="5"/>
        <v>6101.3</v>
      </c>
      <c r="X17" s="90">
        <v>610</v>
      </c>
      <c r="Y17" s="78">
        <f t="shared" si="6"/>
        <v>6189</v>
      </c>
      <c r="Z17" s="30"/>
      <c r="AG17" s="24">
        <f t="shared" si="7"/>
        <v>6040.5</v>
      </c>
      <c r="AH17" s="24">
        <f t="shared" si="8"/>
        <v>6074.5</v>
      </c>
      <c r="AI17" s="24">
        <f t="shared" si="9"/>
        <v>6189</v>
      </c>
      <c r="AK17" s="26">
        <v>5.93</v>
      </c>
    </row>
    <row r="18" spans="1:41" s="2" customFormat="1" x14ac:dyDescent="0.3">
      <c r="A18" s="11"/>
      <c r="B18" s="11"/>
      <c r="C18" s="11"/>
      <c r="D18" s="11"/>
      <c r="E18" s="12"/>
      <c r="F18" s="13">
        <v>13</v>
      </c>
      <c r="G18" s="93" t="s">
        <v>33</v>
      </c>
      <c r="H18" s="93" t="s">
        <v>122</v>
      </c>
      <c r="I18" s="94">
        <v>112.6</v>
      </c>
      <c r="J18" s="66">
        <v>113.85</v>
      </c>
      <c r="K18" s="66">
        <v>118.4</v>
      </c>
      <c r="L18" s="26"/>
      <c r="M18" s="26"/>
      <c r="N18" s="26"/>
      <c r="O18" s="55">
        <v>305.07</v>
      </c>
      <c r="P18" s="27">
        <f t="shared" si="0"/>
        <v>344.85</v>
      </c>
      <c r="Q18" s="88">
        <v>10</v>
      </c>
      <c r="R18" s="28">
        <v>3</v>
      </c>
      <c r="S18" s="26">
        <f t="shared" si="1"/>
        <v>114.95</v>
      </c>
      <c r="T18" s="26">
        <f t="shared" si="2"/>
        <v>3.05</v>
      </c>
      <c r="U18" s="29">
        <f t="shared" si="3"/>
        <v>2.7E-2</v>
      </c>
      <c r="V18" s="26">
        <f t="shared" si="4"/>
        <v>114.95</v>
      </c>
      <c r="W18" s="26">
        <f t="shared" si="5"/>
        <v>1149.5</v>
      </c>
      <c r="X18" s="90">
        <v>115</v>
      </c>
      <c r="Y18" s="78">
        <f t="shared" si="6"/>
        <v>1184</v>
      </c>
      <c r="Z18" s="40"/>
      <c r="AG18" s="24">
        <f t="shared" si="7"/>
        <v>1126</v>
      </c>
      <c r="AH18" s="24">
        <f t="shared" si="8"/>
        <v>1138.5</v>
      </c>
      <c r="AI18" s="24">
        <f t="shared" si="9"/>
        <v>1184</v>
      </c>
      <c r="AK18" s="26">
        <v>2.3199999999999998</v>
      </c>
    </row>
    <row r="19" spans="1:41" s="2" customFormat="1" x14ac:dyDescent="0.3">
      <c r="A19" s="11"/>
      <c r="B19" s="11"/>
      <c r="C19" s="11"/>
      <c r="D19" s="11"/>
      <c r="E19" s="12"/>
      <c r="F19" s="13">
        <v>14</v>
      </c>
      <c r="G19" s="93" t="s">
        <v>124</v>
      </c>
      <c r="H19" s="93" t="s">
        <v>123</v>
      </c>
      <c r="I19" s="94">
        <v>39.01</v>
      </c>
      <c r="J19" s="66">
        <v>39.549999999999997</v>
      </c>
      <c r="K19" s="66">
        <v>41.4</v>
      </c>
      <c r="L19" s="26"/>
      <c r="M19" s="26"/>
      <c r="N19" s="26"/>
      <c r="O19" s="106">
        <v>38.53</v>
      </c>
      <c r="P19" s="27">
        <f t="shared" si="0"/>
        <v>119.96</v>
      </c>
      <c r="Q19" s="88">
        <v>50</v>
      </c>
      <c r="R19" s="28">
        <v>3</v>
      </c>
      <c r="S19" s="26">
        <f t="shared" si="1"/>
        <v>39.99</v>
      </c>
      <c r="T19" s="26">
        <f t="shared" si="2"/>
        <v>1.25</v>
      </c>
      <c r="U19" s="29">
        <f t="shared" si="3"/>
        <v>3.1E-2</v>
      </c>
      <c r="V19" s="26">
        <f t="shared" si="4"/>
        <v>38.53</v>
      </c>
      <c r="W19" s="26">
        <f t="shared" si="5"/>
        <v>1926.5</v>
      </c>
      <c r="X19" s="90">
        <v>40</v>
      </c>
      <c r="Y19" s="78">
        <f t="shared" si="6"/>
        <v>2070</v>
      </c>
      <c r="Z19" s="40"/>
      <c r="AG19" s="24">
        <f t="shared" si="7"/>
        <v>1950.5</v>
      </c>
      <c r="AH19" s="24">
        <f t="shared" si="8"/>
        <v>1977.5</v>
      </c>
      <c r="AI19" s="24">
        <f t="shared" si="9"/>
        <v>2070</v>
      </c>
      <c r="AK19" s="26">
        <v>0.99</v>
      </c>
    </row>
    <row r="20" spans="1:41" s="2" customFormat="1" x14ac:dyDescent="0.3">
      <c r="A20" s="11"/>
      <c r="B20" s="11"/>
      <c r="C20" s="11"/>
      <c r="D20" s="11"/>
      <c r="E20" s="12"/>
      <c r="F20" s="13">
        <v>15</v>
      </c>
      <c r="G20" s="93" t="s">
        <v>125</v>
      </c>
      <c r="H20" s="93" t="s">
        <v>127</v>
      </c>
      <c r="I20" s="94">
        <v>56.31</v>
      </c>
      <c r="J20" s="66">
        <v>58.1</v>
      </c>
      <c r="K20" s="66">
        <v>65.540000000000006</v>
      </c>
      <c r="L20" s="26"/>
      <c r="M20" s="26"/>
      <c r="N20" s="26"/>
      <c r="O20" s="106">
        <v>65</v>
      </c>
      <c r="P20" s="27">
        <f t="shared" si="0"/>
        <v>179.95</v>
      </c>
      <c r="Q20" s="88">
        <v>50</v>
      </c>
      <c r="R20" s="28">
        <v>3</v>
      </c>
      <c r="S20" s="26">
        <f t="shared" si="1"/>
        <v>59.98</v>
      </c>
      <c r="T20" s="26">
        <f t="shared" si="2"/>
        <v>4.8899999999999997</v>
      </c>
      <c r="U20" s="29">
        <f t="shared" si="3"/>
        <v>8.2000000000000003E-2</v>
      </c>
      <c r="V20" s="26">
        <f t="shared" si="4"/>
        <v>59.98</v>
      </c>
      <c r="W20" s="26">
        <f t="shared" si="5"/>
        <v>2999</v>
      </c>
      <c r="X20" s="90">
        <v>60</v>
      </c>
      <c r="Y20" s="78">
        <f t="shared" si="6"/>
        <v>3277</v>
      </c>
      <c r="Z20" s="40"/>
      <c r="AG20" s="24">
        <f t="shared" si="7"/>
        <v>2815.5</v>
      </c>
      <c r="AH20" s="24">
        <f t="shared" si="8"/>
        <v>2905</v>
      </c>
      <c r="AI20" s="24">
        <f t="shared" si="9"/>
        <v>3277</v>
      </c>
      <c r="AK20" s="26">
        <v>3.69</v>
      </c>
    </row>
    <row r="21" spans="1:41" s="2" customFormat="1" x14ac:dyDescent="0.3">
      <c r="A21" s="11"/>
      <c r="B21" s="11"/>
      <c r="C21" s="11"/>
      <c r="D21" s="11"/>
      <c r="E21" s="12"/>
      <c r="F21" s="13">
        <v>16</v>
      </c>
      <c r="G21" s="93" t="s">
        <v>126</v>
      </c>
      <c r="H21" s="93" t="s">
        <v>128</v>
      </c>
      <c r="I21" s="94">
        <v>307.55</v>
      </c>
      <c r="J21" s="66">
        <v>308.75</v>
      </c>
      <c r="K21" s="66">
        <v>313.60000000000002</v>
      </c>
      <c r="L21" s="26"/>
      <c r="M21" s="26"/>
      <c r="N21" s="26"/>
      <c r="O21" s="55">
        <v>375.51</v>
      </c>
      <c r="P21" s="27">
        <f t="shared" si="0"/>
        <v>929.9</v>
      </c>
      <c r="Q21" s="88">
        <v>50</v>
      </c>
      <c r="R21" s="28">
        <v>3</v>
      </c>
      <c r="S21" s="26">
        <f t="shared" si="1"/>
        <v>309.97000000000003</v>
      </c>
      <c r="T21" s="26">
        <f t="shared" si="2"/>
        <v>3.2</v>
      </c>
      <c r="U21" s="29">
        <f t="shared" si="3"/>
        <v>0.01</v>
      </c>
      <c r="V21" s="26">
        <f t="shared" si="4"/>
        <v>309.97000000000003</v>
      </c>
      <c r="W21" s="26">
        <f t="shared" si="5"/>
        <v>15498.5</v>
      </c>
      <c r="X21" s="90">
        <v>310</v>
      </c>
      <c r="Y21" s="78">
        <f t="shared" si="6"/>
        <v>15680</v>
      </c>
      <c r="Z21" s="40"/>
      <c r="AG21" s="24">
        <f t="shared" si="7"/>
        <v>15377.5</v>
      </c>
      <c r="AH21" s="24">
        <f t="shared" si="8"/>
        <v>15437.5</v>
      </c>
      <c r="AI21" s="24">
        <f t="shared" si="9"/>
        <v>15680</v>
      </c>
      <c r="AK21" s="26">
        <v>2.4500000000000002</v>
      </c>
    </row>
    <row r="22" spans="1:41" s="2" customFormat="1" x14ac:dyDescent="0.3">
      <c r="A22" s="11"/>
      <c r="B22" s="11"/>
      <c r="C22" s="11"/>
      <c r="D22" s="11"/>
      <c r="E22" s="12"/>
      <c r="F22" s="13">
        <v>17</v>
      </c>
      <c r="G22" s="93" t="s">
        <v>130</v>
      </c>
      <c r="H22" s="93" t="s">
        <v>129</v>
      </c>
      <c r="I22" s="94">
        <v>217.88</v>
      </c>
      <c r="J22" s="66">
        <v>218.94</v>
      </c>
      <c r="K22" s="66">
        <v>223.1</v>
      </c>
      <c r="L22" s="26"/>
      <c r="M22" s="26"/>
      <c r="N22" s="26"/>
      <c r="O22" s="55">
        <v>245.07</v>
      </c>
      <c r="P22" s="27">
        <f t="shared" si="0"/>
        <v>659.92</v>
      </c>
      <c r="Q22" s="88">
        <v>30</v>
      </c>
      <c r="R22" s="28">
        <v>3</v>
      </c>
      <c r="S22" s="26">
        <f t="shared" si="1"/>
        <v>219.97</v>
      </c>
      <c r="T22" s="26">
        <f t="shared" si="2"/>
        <v>2.76</v>
      </c>
      <c r="U22" s="29">
        <f t="shared" si="3"/>
        <v>1.2999999999999999E-2</v>
      </c>
      <c r="V22" s="26">
        <f t="shared" si="4"/>
        <v>219.97</v>
      </c>
      <c r="W22" s="26">
        <f t="shared" si="5"/>
        <v>6599.1</v>
      </c>
      <c r="X22" s="90">
        <v>220</v>
      </c>
      <c r="Y22" s="78">
        <f t="shared" si="6"/>
        <v>6693</v>
      </c>
      <c r="Z22" s="40"/>
      <c r="AG22" s="24">
        <f t="shared" si="7"/>
        <v>6536.4</v>
      </c>
      <c r="AH22" s="24">
        <f t="shared" si="8"/>
        <v>6568.2</v>
      </c>
      <c r="AI22" s="24">
        <f t="shared" si="9"/>
        <v>6693</v>
      </c>
      <c r="AK22" s="26">
        <v>2.12</v>
      </c>
    </row>
    <row r="23" spans="1:41" s="2" customFormat="1" ht="14.25" customHeight="1" x14ac:dyDescent="0.3">
      <c r="A23" s="11"/>
      <c r="B23" s="11"/>
      <c r="C23" s="11"/>
      <c r="D23" s="11"/>
      <c r="E23" s="12"/>
      <c r="F23" s="13">
        <v>18</v>
      </c>
      <c r="G23" s="93" t="s">
        <v>131</v>
      </c>
      <c r="H23" s="93" t="s">
        <v>129</v>
      </c>
      <c r="I23" s="94">
        <v>217.88</v>
      </c>
      <c r="J23" s="66">
        <v>218.95</v>
      </c>
      <c r="K23" s="66">
        <v>223.1</v>
      </c>
      <c r="L23" s="26"/>
      <c r="M23" s="26"/>
      <c r="N23" s="26"/>
      <c r="O23" s="55">
        <v>245.07</v>
      </c>
      <c r="P23" s="27">
        <f t="shared" si="0"/>
        <v>659.93</v>
      </c>
      <c r="Q23" s="88">
        <v>30</v>
      </c>
      <c r="R23" s="28">
        <v>3</v>
      </c>
      <c r="S23" s="26">
        <f t="shared" si="1"/>
        <v>219.98</v>
      </c>
      <c r="T23" s="26">
        <f t="shared" si="2"/>
        <v>2.76</v>
      </c>
      <c r="U23" s="29">
        <f t="shared" si="3"/>
        <v>1.2999999999999999E-2</v>
      </c>
      <c r="V23" s="26">
        <f t="shared" si="4"/>
        <v>219.98</v>
      </c>
      <c r="W23" s="26">
        <f t="shared" si="5"/>
        <v>6599.4</v>
      </c>
      <c r="X23" s="90">
        <v>220</v>
      </c>
      <c r="Y23" s="78">
        <f t="shared" si="6"/>
        <v>6693</v>
      </c>
      <c r="Z23" s="40"/>
      <c r="AG23" s="24">
        <f t="shared" si="7"/>
        <v>6536.4</v>
      </c>
      <c r="AH23" s="24">
        <f t="shared" si="8"/>
        <v>6568.5</v>
      </c>
      <c r="AI23" s="24">
        <f t="shared" si="9"/>
        <v>6693</v>
      </c>
      <c r="AK23" s="26">
        <v>2.12</v>
      </c>
    </row>
    <row r="24" spans="1:41" s="2" customFormat="1" x14ac:dyDescent="0.3">
      <c r="A24" s="11"/>
      <c r="B24" s="11"/>
      <c r="C24" s="11"/>
      <c r="D24" s="11"/>
      <c r="E24" s="12"/>
      <c r="F24" s="13">
        <v>19</v>
      </c>
      <c r="G24" s="102" t="s">
        <v>41</v>
      </c>
      <c r="H24" s="102" t="s">
        <v>133</v>
      </c>
      <c r="I24" s="94">
        <v>21.55</v>
      </c>
      <c r="J24" s="66">
        <v>21.76</v>
      </c>
      <c r="K24" s="66">
        <v>22.8</v>
      </c>
      <c r="L24" s="26"/>
      <c r="M24" s="26"/>
      <c r="N24" s="26"/>
      <c r="O24" s="55">
        <v>53.01</v>
      </c>
      <c r="P24" s="27">
        <f t="shared" ref="P24:P53" si="10">I24+J24+K24+L24+M24+N24</f>
        <v>66.11</v>
      </c>
      <c r="Q24" s="100">
        <v>240</v>
      </c>
      <c r="R24" s="28">
        <v>3</v>
      </c>
      <c r="S24" s="26">
        <f t="shared" ref="S24:S32" si="11">IF(ISERR(AVERAGE(I24:N24)),"",AVERAGE(I24:N24))</f>
        <v>22.04</v>
      </c>
      <c r="T24" s="26">
        <f t="shared" ref="T24:T53" si="12">IF(ISERR(STDEV(I24:N24)),"",STDEV(I24:N24))</f>
        <v>0.67</v>
      </c>
      <c r="U24" s="29">
        <f t="shared" ref="U24:U53" si="13">IF(ISERR(T24/S24),"",T24/S24)</f>
        <v>0.03</v>
      </c>
      <c r="V24" s="26">
        <f t="shared" ref="V24:V53" si="14">MIN(O24,S24)</f>
        <v>22.04</v>
      </c>
      <c r="W24" s="26">
        <f t="shared" ref="W24:W37" si="15">V24*Q24</f>
        <v>5289.6</v>
      </c>
      <c r="X24" s="90">
        <v>22</v>
      </c>
      <c r="Y24" s="78">
        <f t="shared" ref="Y24:Y37" si="16">K24*Q24</f>
        <v>5472</v>
      </c>
      <c r="Z24" s="30"/>
      <c r="AG24" s="24">
        <f t="shared" ref="AG24:AG37" si="17">I24*Q24</f>
        <v>5172</v>
      </c>
      <c r="AH24" s="24">
        <f t="shared" ref="AH24:AH37" si="18">J24*Q24</f>
        <v>5222.3999999999996</v>
      </c>
      <c r="AI24" s="24">
        <f t="shared" ref="AI24:AI37" si="19">K24*Q24</f>
        <v>5472</v>
      </c>
      <c r="AK24" s="26">
        <v>0.48</v>
      </c>
    </row>
    <row r="25" spans="1:41" s="2" customFormat="1" x14ac:dyDescent="0.3">
      <c r="A25" s="11"/>
      <c r="B25" s="11"/>
      <c r="C25" s="11"/>
      <c r="D25" s="11"/>
      <c r="E25" s="12"/>
      <c r="F25" s="13">
        <v>20</v>
      </c>
      <c r="G25" s="102" t="s">
        <v>40</v>
      </c>
      <c r="H25" s="102" t="s">
        <v>134</v>
      </c>
      <c r="I25" s="94">
        <v>21.98</v>
      </c>
      <c r="J25" s="66">
        <v>22.9</v>
      </c>
      <c r="K25" s="66">
        <v>27.8</v>
      </c>
      <c r="L25" s="26"/>
      <c r="M25" s="26"/>
      <c r="N25" s="26"/>
      <c r="O25" s="55">
        <v>38.47</v>
      </c>
      <c r="P25" s="27">
        <f t="shared" si="10"/>
        <v>72.680000000000007</v>
      </c>
      <c r="Q25" s="88">
        <v>100</v>
      </c>
      <c r="R25" s="28">
        <v>3</v>
      </c>
      <c r="S25" s="26">
        <f t="shared" si="11"/>
        <v>24.23</v>
      </c>
      <c r="T25" s="26">
        <f t="shared" si="12"/>
        <v>3.13</v>
      </c>
      <c r="U25" s="29">
        <f t="shared" si="13"/>
        <v>0.129</v>
      </c>
      <c r="V25" s="26">
        <f t="shared" si="14"/>
        <v>24.23</v>
      </c>
      <c r="W25" s="26">
        <f t="shared" si="15"/>
        <v>2423</v>
      </c>
      <c r="X25" s="90">
        <v>24</v>
      </c>
      <c r="Y25" s="78">
        <f t="shared" si="16"/>
        <v>2780</v>
      </c>
      <c r="Z25" s="30"/>
      <c r="AG25" s="24">
        <f t="shared" si="17"/>
        <v>2198</v>
      </c>
      <c r="AH25" s="24">
        <f t="shared" si="18"/>
        <v>2290</v>
      </c>
      <c r="AI25" s="24">
        <f t="shared" si="19"/>
        <v>2780</v>
      </c>
      <c r="AK25" s="26">
        <v>2.02</v>
      </c>
    </row>
    <row r="26" spans="1:41" s="2" customFormat="1" x14ac:dyDescent="0.3">
      <c r="A26" s="11"/>
      <c r="B26" s="11"/>
      <c r="C26" s="11"/>
      <c r="D26" s="11"/>
      <c r="E26" s="12"/>
      <c r="F26" s="13">
        <v>21</v>
      </c>
      <c r="G26" s="102" t="s">
        <v>42</v>
      </c>
      <c r="H26" s="102" t="s">
        <v>132</v>
      </c>
      <c r="I26" s="94">
        <v>188.8</v>
      </c>
      <c r="J26" s="66">
        <v>189.45</v>
      </c>
      <c r="K26" s="66">
        <v>191.74</v>
      </c>
      <c r="L26" s="26"/>
      <c r="M26" s="26"/>
      <c r="N26" s="26"/>
      <c r="O26" s="55">
        <v>89.08</v>
      </c>
      <c r="P26" s="27">
        <f t="shared" si="10"/>
        <v>569.99</v>
      </c>
      <c r="Q26" s="88">
        <v>30</v>
      </c>
      <c r="R26" s="28">
        <v>3</v>
      </c>
      <c r="S26" s="26">
        <f t="shared" si="11"/>
        <v>190</v>
      </c>
      <c r="T26" s="26">
        <f t="shared" si="12"/>
        <v>1.54</v>
      </c>
      <c r="U26" s="29">
        <f t="shared" si="13"/>
        <v>8.0000000000000002E-3</v>
      </c>
      <c r="V26" s="26">
        <f t="shared" si="14"/>
        <v>89.08</v>
      </c>
      <c r="W26" s="26">
        <f t="shared" si="15"/>
        <v>2672.4</v>
      </c>
      <c r="X26" s="90">
        <v>190</v>
      </c>
      <c r="Y26" s="78">
        <f t="shared" si="16"/>
        <v>5752.2</v>
      </c>
      <c r="Z26" s="30"/>
      <c r="AG26" s="24">
        <f t="shared" si="17"/>
        <v>5664</v>
      </c>
      <c r="AH26" s="24">
        <f t="shared" si="18"/>
        <v>5683.5</v>
      </c>
      <c r="AI26" s="24">
        <f t="shared" si="19"/>
        <v>5752.2</v>
      </c>
      <c r="AK26" s="26">
        <v>1.1599999999999999</v>
      </c>
      <c r="AN26" s="2" t="s">
        <v>51</v>
      </c>
    </row>
    <row r="27" spans="1:41" s="2" customFormat="1" x14ac:dyDescent="0.3">
      <c r="A27" s="11"/>
      <c r="B27" s="11"/>
      <c r="C27" s="11"/>
      <c r="D27" s="11"/>
      <c r="E27" s="12"/>
      <c r="F27" s="13">
        <v>22</v>
      </c>
      <c r="G27" s="102" t="s">
        <v>44</v>
      </c>
      <c r="H27" s="102" t="s">
        <v>135</v>
      </c>
      <c r="I27" s="94">
        <v>76.819999999999993</v>
      </c>
      <c r="J27" s="66">
        <v>77.41</v>
      </c>
      <c r="K27" s="66">
        <v>79.7</v>
      </c>
      <c r="L27" s="26"/>
      <c r="M27" s="26"/>
      <c r="N27" s="26"/>
      <c r="O27" s="55">
        <v>100.56</v>
      </c>
      <c r="P27" s="27">
        <f t="shared" si="10"/>
        <v>233.93</v>
      </c>
      <c r="Q27" s="88">
        <v>110</v>
      </c>
      <c r="R27" s="28">
        <v>3</v>
      </c>
      <c r="S27" s="26">
        <f t="shared" si="11"/>
        <v>77.98</v>
      </c>
      <c r="T27" s="26">
        <f t="shared" si="12"/>
        <v>1.52</v>
      </c>
      <c r="U27" s="29">
        <f t="shared" si="13"/>
        <v>1.9E-2</v>
      </c>
      <c r="V27" s="26">
        <f t="shared" si="14"/>
        <v>77.98</v>
      </c>
      <c r="W27" s="26">
        <f t="shared" si="15"/>
        <v>8577.7999999999993</v>
      </c>
      <c r="X27" s="90">
        <v>78</v>
      </c>
      <c r="Y27" s="78">
        <f t="shared" si="16"/>
        <v>8767</v>
      </c>
      <c r="Z27" s="30"/>
      <c r="AG27" s="24">
        <f t="shared" si="17"/>
        <v>8450.2000000000007</v>
      </c>
      <c r="AH27" s="24">
        <f t="shared" si="18"/>
        <v>8515.1</v>
      </c>
      <c r="AI27" s="24">
        <f t="shared" si="19"/>
        <v>8767</v>
      </c>
      <c r="AK27" s="26">
        <v>1.18</v>
      </c>
    </row>
    <row r="28" spans="1:41" s="2" customFormat="1" x14ac:dyDescent="0.3">
      <c r="A28" s="11"/>
      <c r="B28" s="11"/>
      <c r="C28" s="11"/>
      <c r="D28" s="11"/>
      <c r="E28" s="12"/>
      <c r="F28" s="13">
        <v>23</v>
      </c>
      <c r="G28" s="102" t="s">
        <v>44</v>
      </c>
      <c r="H28" s="102" t="s">
        <v>135</v>
      </c>
      <c r="I28" s="94">
        <v>77.86</v>
      </c>
      <c r="J28" s="66">
        <v>78.400000000000006</v>
      </c>
      <c r="K28" s="66">
        <v>80.7</v>
      </c>
      <c r="L28" s="26"/>
      <c r="M28" s="26"/>
      <c r="N28" s="26"/>
      <c r="O28" s="55">
        <v>100.56</v>
      </c>
      <c r="P28" s="27">
        <f t="shared" si="10"/>
        <v>236.96</v>
      </c>
      <c r="Q28" s="88">
        <v>110</v>
      </c>
      <c r="R28" s="28">
        <v>3</v>
      </c>
      <c r="S28" s="26">
        <f t="shared" si="11"/>
        <v>78.989999999999995</v>
      </c>
      <c r="T28" s="26">
        <f t="shared" si="12"/>
        <v>1.51</v>
      </c>
      <c r="U28" s="29">
        <f t="shared" si="13"/>
        <v>1.9E-2</v>
      </c>
      <c r="V28" s="26">
        <f t="shared" si="14"/>
        <v>78.989999999999995</v>
      </c>
      <c r="W28" s="26">
        <f t="shared" si="15"/>
        <v>8688.9</v>
      </c>
      <c r="X28" s="90">
        <v>79</v>
      </c>
      <c r="Y28" s="78">
        <f t="shared" si="16"/>
        <v>8877</v>
      </c>
      <c r="Z28" s="30"/>
      <c r="AG28" s="24">
        <f t="shared" si="17"/>
        <v>8564.6</v>
      </c>
      <c r="AH28" s="24">
        <f t="shared" si="18"/>
        <v>8624</v>
      </c>
      <c r="AI28" s="24">
        <f t="shared" si="19"/>
        <v>8877</v>
      </c>
      <c r="AK28" s="26">
        <v>1.1399999999999999</v>
      </c>
      <c r="AL28" s="2" t="s">
        <v>51</v>
      </c>
      <c r="AO28" s="2" t="s">
        <v>51</v>
      </c>
    </row>
    <row r="29" spans="1:41" s="2" customFormat="1" x14ac:dyDescent="0.3">
      <c r="A29" s="11"/>
      <c r="B29" s="11"/>
      <c r="C29" s="11"/>
      <c r="D29" s="11"/>
      <c r="E29" s="12"/>
      <c r="F29" s="13">
        <v>24</v>
      </c>
      <c r="G29" s="102" t="s">
        <v>45</v>
      </c>
      <c r="H29" s="102" t="s">
        <v>137</v>
      </c>
      <c r="I29" s="94">
        <v>14.53</v>
      </c>
      <c r="J29" s="66">
        <v>15.2</v>
      </c>
      <c r="K29" s="66">
        <v>18.2</v>
      </c>
      <c r="L29" s="26"/>
      <c r="M29" s="26"/>
      <c r="N29" s="26"/>
      <c r="O29" s="55">
        <v>22.35</v>
      </c>
      <c r="P29" s="27">
        <f t="shared" si="10"/>
        <v>47.93</v>
      </c>
      <c r="Q29" s="88">
        <v>100</v>
      </c>
      <c r="R29" s="28">
        <v>3</v>
      </c>
      <c r="S29" s="26">
        <f t="shared" si="11"/>
        <v>15.98</v>
      </c>
      <c r="T29" s="26">
        <f t="shared" si="12"/>
        <v>1.95</v>
      </c>
      <c r="U29" s="29">
        <f t="shared" si="13"/>
        <v>0.122</v>
      </c>
      <c r="V29" s="26">
        <f t="shared" si="14"/>
        <v>15.98</v>
      </c>
      <c r="W29" s="26">
        <f t="shared" si="15"/>
        <v>1598</v>
      </c>
      <c r="X29" s="90">
        <v>16</v>
      </c>
      <c r="Y29" s="78">
        <f t="shared" si="16"/>
        <v>1820</v>
      </c>
      <c r="Z29" s="30"/>
      <c r="AB29" s="2" t="s">
        <v>51</v>
      </c>
      <c r="AG29" s="24">
        <f t="shared" si="17"/>
        <v>1453</v>
      </c>
      <c r="AH29" s="24">
        <f t="shared" si="18"/>
        <v>1520</v>
      </c>
      <c r="AI29" s="24">
        <f t="shared" si="19"/>
        <v>1820</v>
      </c>
      <c r="AK29" s="26">
        <v>1.47</v>
      </c>
    </row>
    <row r="30" spans="1:41" s="2" customFormat="1" x14ac:dyDescent="0.3">
      <c r="A30" s="11"/>
      <c r="B30" s="11"/>
      <c r="C30" s="11"/>
      <c r="D30" s="11"/>
      <c r="E30" s="12"/>
      <c r="F30" s="13">
        <v>25</v>
      </c>
      <c r="G30" s="102" t="s">
        <v>43</v>
      </c>
      <c r="H30" s="102" t="s">
        <v>136</v>
      </c>
      <c r="I30" s="94">
        <v>72.25</v>
      </c>
      <c r="J30" s="66">
        <v>75.5</v>
      </c>
      <c r="K30" s="66">
        <v>89.25</v>
      </c>
      <c r="L30" s="26"/>
      <c r="M30" s="26"/>
      <c r="N30" s="26"/>
      <c r="O30" s="55">
        <v>80.34</v>
      </c>
      <c r="P30" s="27">
        <f t="shared" si="10"/>
        <v>237</v>
      </c>
      <c r="Q30" s="88">
        <v>100</v>
      </c>
      <c r="R30" s="28">
        <v>3</v>
      </c>
      <c r="S30" s="26">
        <f t="shared" si="11"/>
        <v>79</v>
      </c>
      <c r="T30" s="26">
        <f t="shared" si="12"/>
        <v>9.02</v>
      </c>
      <c r="U30" s="29">
        <f t="shared" si="13"/>
        <v>0.114</v>
      </c>
      <c r="V30" s="26">
        <f t="shared" si="14"/>
        <v>79</v>
      </c>
      <c r="W30" s="26">
        <f t="shared" si="15"/>
        <v>7900</v>
      </c>
      <c r="X30" s="90">
        <v>79</v>
      </c>
      <c r="Y30" s="78">
        <f t="shared" si="16"/>
        <v>8925</v>
      </c>
      <c r="Z30" s="30"/>
      <c r="AG30" s="24">
        <f t="shared" si="17"/>
        <v>7225</v>
      </c>
      <c r="AH30" s="24">
        <f t="shared" si="18"/>
        <v>7550</v>
      </c>
      <c r="AI30" s="24">
        <f t="shared" si="19"/>
        <v>8925</v>
      </c>
      <c r="AK30" s="26">
        <v>6.82</v>
      </c>
    </row>
    <row r="31" spans="1:41" s="2" customFormat="1" x14ac:dyDescent="0.3">
      <c r="A31" s="11"/>
      <c r="B31" s="11"/>
      <c r="C31" s="11"/>
      <c r="D31" s="11"/>
      <c r="E31" s="12"/>
      <c r="F31" s="13">
        <v>26</v>
      </c>
      <c r="G31" s="101" t="s">
        <v>138</v>
      </c>
      <c r="H31" s="101" t="s">
        <v>139</v>
      </c>
      <c r="I31" s="94">
        <v>34.43</v>
      </c>
      <c r="J31" s="66">
        <v>34.75</v>
      </c>
      <c r="K31" s="66">
        <v>35.86</v>
      </c>
      <c r="L31" s="26"/>
      <c r="M31" s="26"/>
      <c r="N31" s="26"/>
      <c r="O31" s="55">
        <v>73.87</v>
      </c>
      <c r="P31" s="27">
        <f t="shared" si="10"/>
        <v>105.04</v>
      </c>
      <c r="Q31" s="88">
        <v>100</v>
      </c>
      <c r="R31" s="28">
        <v>3</v>
      </c>
      <c r="S31" s="26">
        <f t="shared" si="11"/>
        <v>35.01</v>
      </c>
      <c r="T31" s="26">
        <f t="shared" si="12"/>
        <v>0.75</v>
      </c>
      <c r="U31" s="29">
        <f t="shared" si="13"/>
        <v>2.1000000000000001E-2</v>
      </c>
      <c r="V31" s="26">
        <f t="shared" si="14"/>
        <v>35.01</v>
      </c>
      <c r="W31" s="26">
        <f t="shared" si="15"/>
        <v>3501</v>
      </c>
      <c r="X31" s="90">
        <v>35</v>
      </c>
      <c r="Y31" s="78">
        <f t="shared" si="16"/>
        <v>3586</v>
      </c>
      <c r="Z31" s="30"/>
      <c r="AG31" s="24">
        <f t="shared" si="17"/>
        <v>3443</v>
      </c>
      <c r="AH31" s="24">
        <f t="shared" si="18"/>
        <v>3475</v>
      </c>
      <c r="AI31" s="24">
        <f t="shared" si="19"/>
        <v>3586</v>
      </c>
      <c r="AK31" s="26">
        <v>0.56999999999999995</v>
      </c>
    </row>
    <row r="32" spans="1:41" s="2" customFormat="1" x14ac:dyDescent="0.3">
      <c r="A32" s="11"/>
      <c r="B32" s="11"/>
      <c r="C32" s="11"/>
      <c r="D32" s="11"/>
      <c r="E32" s="12"/>
      <c r="F32" s="13">
        <v>27</v>
      </c>
      <c r="G32" s="101" t="s">
        <v>140</v>
      </c>
      <c r="H32" s="101" t="s">
        <v>142</v>
      </c>
      <c r="I32" s="94">
        <v>297.75</v>
      </c>
      <c r="J32" s="66">
        <v>298.8</v>
      </c>
      <c r="K32" s="66">
        <v>303.44</v>
      </c>
      <c r="L32" s="26"/>
      <c r="M32" s="26"/>
      <c r="N32" s="26"/>
      <c r="O32" s="55">
        <v>675.25</v>
      </c>
      <c r="P32" s="27">
        <f t="shared" si="10"/>
        <v>899.99</v>
      </c>
      <c r="Q32" s="88">
        <v>20</v>
      </c>
      <c r="R32" s="28">
        <v>3</v>
      </c>
      <c r="S32" s="26">
        <f t="shared" si="11"/>
        <v>300</v>
      </c>
      <c r="T32" s="26">
        <f t="shared" si="12"/>
        <v>3.03</v>
      </c>
      <c r="U32" s="29">
        <f t="shared" si="13"/>
        <v>0.01</v>
      </c>
      <c r="V32" s="26">
        <f t="shared" si="14"/>
        <v>300</v>
      </c>
      <c r="W32" s="26">
        <f t="shared" si="15"/>
        <v>6000</v>
      </c>
      <c r="X32" s="90">
        <v>300</v>
      </c>
      <c r="Y32" s="78">
        <f t="shared" si="16"/>
        <v>6068.8</v>
      </c>
      <c r="Z32" s="30"/>
      <c r="AG32" s="24">
        <f t="shared" si="17"/>
        <v>5955</v>
      </c>
      <c r="AH32" s="24">
        <f t="shared" si="18"/>
        <v>5976</v>
      </c>
      <c r="AI32" s="24">
        <f t="shared" si="19"/>
        <v>6068.8</v>
      </c>
      <c r="AK32" s="26">
        <v>2.29</v>
      </c>
    </row>
    <row r="33" spans="1:37" s="2" customFormat="1" x14ac:dyDescent="0.3">
      <c r="A33" s="11"/>
      <c r="B33" s="11"/>
      <c r="C33" s="11"/>
      <c r="D33" s="11"/>
      <c r="E33" s="12"/>
      <c r="F33" s="13">
        <v>28</v>
      </c>
      <c r="G33" s="101" t="s">
        <v>36</v>
      </c>
      <c r="H33" s="101" t="s">
        <v>141</v>
      </c>
      <c r="I33" s="94">
        <v>149.68</v>
      </c>
      <c r="J33" s="66">
        <v>149.85</v>
      </c>
      <c r="K33" s="66">
        <v>150.4</v>
      </c>
      <c r="L33" s="26"/>
      <c r="M33" s="26"/>
      <c r="N33" s="26"/>
      <c r="O33" s="55">
        <v>240.11</v>
      </c>
      <c r="P33" s="27">
        <f t="shared" si="10"/>
        <v>449.93</v>
      </c>
      <c r="Q33" s="88">
        <v>20</v>
      </c>
      <c r="R33" s="28">
        <v>3</v>
      </c>
      <c r="S33" s="26">
        <f t="shared" ref="S33:S53" si="20">IF(ISERR(AVERAGE(I33:N33)),"",AVERAGE(I33:N33))</f>
        <v>149.97999999999999</v>
      </c>
      <c r="T33" s="26">
        <f t="shared" si="12"/>
        <v>0.38</v>
      </c>
      <c r="U33" s="29">
        <f t="shared" si="13"/>
        <v>3.0000000000000001E-3</v>
      </c>
      <c r="V33" s="26">
        <f t="shared" si="14"/>
        <v>149.97999999999999</v>
      </c>
      <c r="W33" s="26">
        <f t="shared" si="15"/>
        <v>2999.6</v>
      </c>
      <c r="X33" s="90">
        <v>150</v>
      </c>
      <c r="Y33" s="78">
        <f t="shared" si="16"/>
        <v>3008</v>
      </c>
      <c r="Z33" s="30"/>
      <c r="AG33" s="24">
        <f t="shared" si="17"/>
        <v>2993.6</v>
      </c>
      <c r="AH33" s="24">
        <f t="shared" si="18"/>
        <v>2997</v>
      </c>
      <c r="AI33" s="24">
        <f t="shared" si="19"/>
        <v>3008</v>
      </c>
      <c r="AK33" s="26">
        <v>0.32</v>
      </c>
    </row>
    <row r="34" spans="1:37" s="37" customFormat="1" x14ac:dyDescent="0.3">
      <c r="A34" s="35"/>
      <c r="B34" s="35"/>
      <c r="C34" s="35"/>
      <c r="D34" s="35"/>
      <c r="E34" s="36"/>
      <c r="F34" s="13">
        <v>29</v>
      </c>
      <c r="G34" s="101" t="s">
        <v>144</v>
      </c>
      <c r="H34" s="101" t="s">
        <v>143</v>
      </c>
      <c r="I34" s="94">
        <v>34.57</v>
      </c>
      <c r="J34" s="66">
        <v>34.78</v>
      </c>
      <c r="K34" s="66">
        <v>35.6</v>
      </c>
      <c r="L34" s="26"/>
      <c r="M34" s="26"/>
      <c r="N34" s="26"/>
      <c r="O34" s="105">
        <v>61.88</v>
      </c>
      <c r="P34" s="27">
        <f t="shared" si="10"/>
        <v>104.95</v>
      </c>
      <c r="Q34" s="88">
        <v>80</v>
      </c>
      <c r="R34" s="28">
        <v>3</v>
      </c>
      <c r="S34" s="26">
        <f t="shared" si="20"/>
        <v>34.979999999999997</v>
      </c>
      <c r="T34" s="26">
        <f t="shared" si="12"/>
        <v>0.54</v>
      </c>
      <c r="U34" s="29">
        <f t="shared" si="13"/>
        <v>1.4999999999999999E-2</v>
      </c>
      <c r="V34" s="26">
        <f t="shared" si="14"/>
        <v>34.979999999999997</v>
      </c>
      <c r="W34" s="26">
        <f t="shared" si="15"/>
        <v>2798.4</v>
      </c>
      <c r="X34" s="90">
        <v>35</v>
      </c>
      <c r="Y34" s="78">
        <f t="shared" si="16"/>
        <v>2848</v>
      </c>
      <c r="Z34" s="30"/>
      <c r="AG34" s="24">
        <f t="shared" si="17"/>
        <v>2765.6</v>
      </c>
      <c r="AH34" s="24">
        <f t="shared" si="18"/>
        <v>2782.4</v>
      </c>
      <c r="AI34" s="24">
        <f t="shared" si="19"/>
        <v>2848</v>
      </c>
      <c r="AK34" s="26">
        <v>0.45</v>
      </c>
    </row>
    <row r="35" spans="1:37" s="2" customFormat="1" x14ac:dyDescent="0.3">
      <c r="A35" s="11"/>
      <c r="B35" s="11"/>
      <c r="C35" s="11"/>
      <c r="D35" s="11"/>
      <c r="E35" s="12"/>
      <c r="F35" s="13">
        <v>30</v>
      </c>
      <c r="G35" s="101" t="s">
        <v>38</v>
      </c>
      <c r="H35" s="101" t="s">
        <v>145</v>
      </c>
      <c r="I35" s="94">
        <v>39.619999999999997</v>
      </c>
      <c r="J35" s="66">
        <v>39.81</v>
      </c>
      <c r="K35" s="66">
        <v>40.549999999999997</v>
      </c>
      <c r="L35" s="26"/>
      <c r="M35" s="26"/>
      <c r="N35" s="26"/>
      <c r="O35" s="55">
        <v>46.88</v>
      </c>
      <c r="P35" s="27">
        <f t="shared" si="10"/>
        <v>119.98</v>
      </c>
      <c r="Q35" s="88">
        <v>80</v>
      </c>
      <c r="R35" s="28">
        <v>3</v>
      </c>
      <c r="S35" s="26">
        <f t="shared" si="20"/>
        <v>39.99</v>
      </c>
      <c r="T35" s="26">
        <f t="shared" si="12"/>
        <v>0.49</v>
      </c>
      <c r="U35" s="29">
        <f t="shared" si="13"/>
        <v>1.2E-2</v>
      </c>
      <c r="V35" s="26">
        <f t="shared" si="14"/>
        <v>39.99</v>
      </c>
      <c r="W35" s="26">
        <f t="shared" si="15"/>
        <v>3199.2</v>
      </c>
      <c r="X35" s="90">
        <v>40</v>
      </c>
      <c r="Y35" s="78">
        <f t="shared" si="16"/>
        <v>3244</v>
      </c>
      <c r="Z35" s="30"/>
      <c r="AG35" s="24">
        <f t="shared" si="17"/>
        <v>3169.6</v>
      </c>
      <c r="AH35" s="24">
        <f t="shared" si="18"/>
        <v>3184.8</v>
      </c>
      <c r="AI35" s="24">
        <f t="shared" si="19"/>
        <v>3244</v>
      </c>
      <c r="AK35" s="26">
        <v>0.38</v>
      </c>
    </row>
    <row r="36" spans="1:37" s="2" customFormat="1" x14ac:dyDescent="0.3">
      <c r="A36" s="11"/>
      <c r="B36" s="11"/>
      <c r="C36" s="11"/>
      <c r="D36" s="11"/>
      <c r="E36" s="12"/>
      <c r="F36" s="13">
        <v>31</v>
      </c>
      <c r="G36" s="101" t="s">
        <v>38</v>
      </c>
      <c r="H36" s="101" t="s">
        <v>146</v>
      </c>
      <c r="I36" s="94">
        <v>28.84</v>
      </c>
      <c r="J36" s="66">
        <v>29.45</v>
      </c>
      <c r="K36" s="66">
        <v>31.74</v>
      </c>
      <c r="L36" s="26"/>
      <c r="M36" s="26"/>
      <c r="N36" s="26"/>
      <c r="O36" s="55">
        <v>83.15</v>
      </c>
      <c r="P36" s="27">
        <f t="shared" si="10"/>
        <v>90.03</v>
      </c>
      <c r="Q36" s="88">
        <v>80</v>
      </c>
      <c r="R36" s="28">
        <v>3</v>
      </c>
      <c r="S36" s="26">
        <f t="shared" si="20"/>
        <v>30.01</v>
      </c>
      <c r="T36" s="26">
        <f t="shared" si="12"/>
        <v>1.53</v>
      </c>
      <c r="U36" s="29">
        <f t="shared" si="13"/>
        <v>5.0999999999999997E-2</v>
      </c>
      <c r="V36" s="26">
        <f t="shared" si="14"/>
        <v>30.01</v>
      </c>
      <c r="W36" s="26">
        <f t="shared" si="15"/>
        <v>2400.8000000000002</v>
      </c>
      <c r="X36" s="90">
        <v>30</v>
      </c>
      <c r="Y36" s="78">
        <f t="shared" si="16"/>
        <v>2539.1999999999998</v>
      </c>
      <c r="Z36" s="30"/>
      <c r="AG36" s="24">
        <f t="shared" si="17"/>
        <v>2307.1999999999998</v>
      </c>
      <c r="AH36" s="24">
        <f t="shared" si="18"/>
        <v>2356</v>
      </c>
      <c r="AI36" s="24">
        <f t="shared" si="19"/>
        <v>2539.1999999999998</v>
      </c>
      <c r="AK36" s="26">
        <v>1.1599999999999999</v>
      </c>
    </row>
    <row r="37" spans="1:37" s="2" customFormat="1" x14ac:dyDescent="0.3">
      <c r="A37" s="11"/>
      <c r="B37" s="11"/>
      <c r="C37" s="11"/>
      <c r="D37" s="11"/>
      <c r="E37" s="12"/>
      <c r="F37" s="13">
        <v>32</v>
      </c>
      <c r="G37" s="101" t="s">
        <v>90</v>
      </c>
      <c r="H37" s="101" t="s">
        <v>147</v>
      </c>
      <c r="I37" s="94">
        <v>243.68</v>
      </c>
      <c r="J37" s="66">
        <v>246.8</v>
      </c>
      <c r="K37" s="66">
        <v>259.39999999999998</v>
      </c>
      <c r="L37" s="26"/>
      <c r="M37" s="26"/>
      <c r="N37" s="26"/>
      <c r="O37" s="55">
        <v>195.15</v>
      </c>
      <c r="P37" s="27">
        <f t="shared" si="10"/>
        <v>749.88</v>
      </c>
      <c r="Q37" s="88">
        <v>15</v>
      </c>
      <c r="R37" s="28">
        <v>3</v>
      </c>
      <c r="S37" s="26">
        <f t="shared" si="20"/>
        <v>249.96</v>
      </c>
      <c r="T37" s="26">
        <f t="shared" si="12"/>
        <v>8.32</v>
      </c>
      <c r="U37" s="29">
        <f t="shared" si="13"/>
        <v>3.3000000000000002E-2</v>
      </c>
      <c r="V37" s="26">
        <f t="shared" si="14"/>
        <v>195.15</v>
      </c>
      <c r="W37" s="26">
        <f t="shared" si="15"/>
        <v>2927.25</v>
      </c>
      <c r="X37" s="90">
        <v>250</v>
      </c>
      <c r="Y37" s="78">
        <f t="shared" si="16"/>
        <v>3891</v>
      </c>
      <c r="Z37" s="30"/>
      <c r="AG37" s="24">
        <f t="shared" si="17"/>
        <v>3655.2</v>
      </c>
      <c r="AH37" s="24">
        <f t="shared" si="18"/>
        <v>3702</v>
      </c>
      <c r="AI37" s="24">
        <f t="shared" si="19"/>
        <v>3891</v>
      </c>
      <c r="AK37" s="26">
        <v>6.32</v>
      </c>
    </row>
    <row r="38" spans="1:37" s="2" customFormat="1" x14ac:dyDescent="0.3">
      <c r="A38" s="11"/>
      <c r="B38" s="11"/>
      <c r="C38" s="11"/>
      <c r="D38" s="11"/>
      <c r="E38" s="12"/>
      <c r="F38" s="13">
        <v>33</v>
      </c>
      <c r="G38" s="101" t="s">
        <v>149</v>
      </c>
      <c r="H38" s="101" t="s">
        <v>148</v>
      </c>
      <c r="I38" s="32">
        <v>380</v>
      </c>
      <c r="J38" s="26">
        <v>390</v>
      </c>
      <c r="K38" s="26">
        <v>420</v>
      </c>
      <c r="L38" s="26"/>
      <c r="M38" s="26"/>
      <c r="N38" s="26"/>
      <c r="O38" s="55">
        <v>531.38</v>
      </c>
      <c r="P38" s="27">
        <f t="shared" si="10"/>
        <v>1190</v>
      </c>
      <c r="Q38" s="14">
        <v>15</v>
      </c>
      <c r="R38" s="28">
        <v>3</v>
      </c>
      <c r="S38" s="26">
        <f t="shared" si="20"/>
        <v>396.67</v>
      </c>
      <c r="T38" s="26">
        <f t="shared" si="12"/>
        <v>20.82</v>
      </c>
      <c r="U38" s="29">
        <f t="shared" si="13"/>
        <v>5.1999999999999998E-2</v>
      </c>
      <c r="V38" s="26">
        <f t="shared" si="14"/>
        <v>396.67</v>
      </c>
      <c r="W38" s="26">
        <f t="shared" ref="W38:W53" si="21">V38*Q38</f>
        <v>5950.05</v>
      </c>
      <c r="X38" s="91">
        <v>48</v>
      </c>
      <c r="Y38" s="78">
        <f t="shared" ref="Y38:Y53" si="22">K38*Q38</f>
        <v>6300</v>
      </c>
      <c r="Z38" s="30"/>
      <c r="AG38" s="24">
        <f t="shared" si="7"/>
        <v>5700</v>
      </c>
      <c r="AH38" s="24">
        <f t="shared" si="8"/>
        <v>5850</v>
      </c>
      <c r="AI38" s="24">
        <f t="shared" si="9"/>
        <v>6300</v>
      </c>
    </row>
    <row r="39" spans="1:37" s="2" customFormat="1" hidden="1" x14ac:dyDescent="0.3">
      <c r="A39" s="11"/>
      <c r="B39" s="11"/>
      <c r="C39" s="11"/>
      <c r="D39" s="11"/>
      <c r="E39" s="12"/>
      <c r="F39" s="13">
        <v>23</v>
      </c>
      <c r="G39" s="95" t="s">
        <v>91</v>
      </c>
      <c r="H39" s="95"/>
      <c r="I39" s="32"/>
      <c r="J39" s="26"/>
      <c r="K39" s="26"/>
      <c r="L39" s="26"/>
      <c r="M39" s="26"/>
      <c r="N39" s="26"/>
      <c r="O39" s="33">
        <v>154.09</v>
      </c>
      <c r="P39" s="27">
        <f t="shared" si="10"/>
        <v>0</v>
      </c>
      <c r="Q39" s="14"/>
      <c r="R39" s="28">
        <v>3</v>
      </c>
      <c r="S39" s="84" t="str">
        <f t="shared" si="20"/>
        <v/>
      </c>
      <c r="T39" s="26" t="str">
        <f t="shared" si="12"/>
        <v/>
      </c>
      <c r="U39" s="29" t="str">
        <f t="shared" si="13"/>
        <v/>
      </c>
      <c r="V39" s="26">
        <f t="shared" si="14"/>
        <v>154.09</v>
      </c>
      <c r="W39" s="26">
        <f t="shared" si="21"/>
        <v>0</v>
      </c>
      <c r="X39" s="91">
        <v>380</v>
      </c>
      <c r="Y39" s="78">
        <f t="shared" si="22"/>
        <v>0</v>
      </c>
      <c r="Z39" s="30"/>
      <c r="AG39" s="24">
        <f t="shared" si="7"/>
        <v>0</v>
      </c>
      <c r="AH39" s="24">
        <f t="shared" si="8"/>
        <v>0</v>
      </c>
      <c r="AI39" s="24">
        <f t="shared" si="9"/>
        <v>0</v>
      </c>
    </row>
    <row r="40" spans="1:37" s="2" customFormat="1" hidden="1" x14ac:dyDescent="0.3">
      <c r="A40" s="11"/>
      <c r="B40" s="11"/>
      <c r="C40" s="11"/>
      <c r="D40" s="11"/>
      <c r="E40" s="12"/>
      <c r="F40" s="13">
        <v>24</v>
      </c>
      <c r="G40" s="52"/>
      <c r="H40" s="52"/>
      <c r="I40" s="32"/>
      <c r="J40" s="26"/>
      <c r="K40" s="26"/>
      <c r="L40" s="26"/>
      <c r="M40" s="26"/>
      <c r="N40" s="26"/>
      <c r="O40" s="33"/>
      <c r="P40" s="27">
        <f t="shared" si="10"/>
        <v>0</v>
      </c>
      <c r="Q40" s="14"/>
      <c r="R40" s="28">
        <v>3</v>
      </c>
      <c r="S40" s="84" t="str">
        <f t="shared" si="20"/>
        <v/>
      </c>
      <c r="T40" s="26" t="str">
        <f t="shared" si="12"/>
        <v/>
      </c>
      <c r="U40" s="29" t="str">
        <f t="shared" si="13"/>
        <v/>
      </c>
      <c r="V40" s="26">
        <f t="shared" si="14"/>
        <v>0</v>
      </c>
      <c r="W40" s="26">
        <f t="shared" si="21"/>
        <v>0</v>
      </c>
      <c r="X40" s="92">
        <v>90</v>
      </c>
      <c r="Y40" s="78">
        <f t="shared" si="22"/>
        <v>0</v>
      </c>
      <c r="Z40" s="30"/>
      <c r="AG40" s="24">
        <f t="shared" si="7"/>
        <v>0</v>
      </c>
      <c r="AH40" s="24">
        <f t="shared" si="8"/>
        <v>0</v>
      </c>
      <c r="AI40" s="24">
        <f t="shared" si="9"/>
        <v>0</v>
      </c>
    </row>
    <row r="41" spans="1:37" s="2" customFormat="1" hidden="1" x14ac:dyDescent="0.3">
      <c r="A41" s="11"/>
      <c r="B41" s="11"/>
      <c r="C41" s="11"/>
      <c r="D41" s="11"/>
      <c r="E41" s="12"/>
      <c r="F41" s="13">
        <v>25</v>
      </c>
      <c r="G41" s="52"/>
      <c r="H41" s="52"/>
      <c r="I41" s="32"/>
      <c r="J41" s="26"/>
      <c r="K41" s="26"/>
      <c r="L41" s="26"/>
      <c r="M41" s="26"/>
      <c r="N41" s="26"/>
      <c r="O41" s="34"/>
      <c r="P41" s="27">
        <f t="shared" si="10"/>
        <v>0</v>
      </c>
      <c r="Q41" s="14"/>
      <c r="R41" s="28">
        <v>3</v>
      </c>
      <c r="S41" s="84" t="str">
        <f t="shared" si="20"/>
        <v/>
      </c>
      <c r="T41" s="26" t="str">
        <f t="shared" si="12"/>
        <v/>
      </c>
      <c r="U41" s="29" t="str">
        <f t="shared" si="13"/>
        <v/>
      </c>
      <c r="V41" s="26">
        <f t="shared" si="14"/>
        <v>0</v>
      </c>
      <c r="W41" s="26">
        <f t="shared" si="21"/>
        <v>0</v>
      </c>
      <c r="X41" s="24"/>
      <c r="Y41" s="78">
        <f t="shared" si="22"/>
        <v>0</v>
      </c>
      <c r="Z41" s="30"/>
      <c r="AG41" s="24">
        <f t="shared" si="7"/>
        <v>0</v>
      </c>
      <c r="AH41" s="24">
        <f t="shared" si="8"/>
        <v>0</v>
      </c>
      <c r="AI41" s="24">
        <f t="shared" si="9"/>
        <v>0</v>
      </c>
    </row>
    <row r="42" spans="1:37" s="2" customFormat="1" hidden="1" x14ac:dyDescent="0.3">
      <c r="A42" s="11"/>
      <c r="B42" s="11"/>
      <c r="C42" s="11"/>
      <c r="D42" s="11"/>
      <c r="E42" s="12"/>
      <c r="F42" s="13">
        <v>26</v>
      </c>
      <c r="G42" s="52"/>
      <c r="H42" s="52"/>
      <c r="I42" s="32"/>
      <c r="J42" s="26"/>
      <c r="K42" s="26"/>
      <c r="L42" s="26"/>
      <c r="M42" s="26"/>
      <c r="N42" s="26"/>
      <c r="O42" s="33"/>
      <c r="P42" s="27">
        <f t="shared" si="10"/>
        <v>0</v>
      </c>
      <c r="Q42" s="14"/>
      <c r="R42" s="28">
        <v>3</v>
      </c>
      <c r="S42" s="84" t="str">
        <f t="shared" si="20"/>
        <v/>
      </c>
      <c r="T42" s="26" t="str">
        <f t="shared" si="12"/>
        <v/>
      </c>
      <c r="U42" s="29" t="str">
        <f t="shared" si="13"/>
        <v/>
      </c>
      <c r="V42" s="26">
        <f t="shared" si="14"/>
        <v>0</v>
      </c>
      <c r="W42" s="26">
        <f t="shared" si="21"/>
        <v>0</v>
      </c>
      <c r="X42" s="24"/>
      <c r="Y42" s="78">
        <f t="shared" si="22"/>
        <v>0</v>
      </c>
      <c r="Z42" s="30"/>
      <c r="AG42" s="24">
        <f t="shared" si="7"/>
        <v>0</v>
      </c>
      <c r="AH42" s="24">
        <f t="shared" si="8"/>
        <v>0</v>
      </c>
      <c r="AI42" s="24">
        <f t="shared" si="9"/>
        <v>0</v>
      </c>
    </row>
    <row r="43" spans="1:37" s="2" customFormat="1" hidden="1" x14ac:dyDescent="0.3">
      <c r="A43" s="11"/>
      <c r="B43" s="11"/>
      <c r="C43" s="11"/>
      <c r="D43" s="11"/>
      <c r="E43" s="12"/>
      <c r="F43" s="13">
        <v>27</v>
      </c>
      <c r="G43" s="52"/>
      <c r="H43" s="52"/>
      <c r="I43" s="32"/>
      <c r="J43" s="26"/>
      <c r="K43" s="26"/>
      <c r="L43" s="26"/>
      <c r="M43" s="26"/>
      <c r="N43" s="26"/>
      <c r="O43" s="33"/>
      <c r="P43" s="27">
        <f t="shared" si="10"/>
        <v>0</v>
      </c>
      <c r="Q43" s="14"/>
      <c r="R43" s="28">
        <v>3</v>
      </c>
      <c r="S43" s="84" t="str">
        <f t="shared" si="20"/>
        <v/>
      </c>
      <c r="T43" s="26" t="str">
        <f t="shared" si="12"/>
        <v/>
      </c>
      <c r="U43" s="29" t="str">
        <f t="shared" si="13"/>
        <v/>
      </c>
      <c r="V43" s="26">
        <f t="shared" si="14"/>
        <v>0</v>
      </c>
      <c r="W43" s="26">
        <f t="shared" si="21"/>
        <v>0</v>
      </c>
      <c r="X43" s="24"/>
      <c r="Y43" s="78">
        <f t="shared" si="22"/>
        <v>0</v>
      </c>
      <c r="Z43" s="30"/>
      <c r="AG43" s="24">
        <f t="shared" si="7"/>
        <v>0</v>
      </c>
      <c r="AH43" s="24">
        <f t="shared" si="8"/>
        <v>0</v>
      </c>
      <c r="AI43" s="24">
        <f t="shared" si="9"/>
        <v>0</v>
      </c>
    </row>
    <row r="44" spans="1:37" s="2" customFormat="1" hidden="1" x14ac:dyDescent="0.3">
      <c r="A44" s="11"/>
      <c r="B44" s="11"/>
      <c r="C44" s="11"/>
      <c r="D44" s="11"/>
      <c r="E44" s="12"/>
      <c r="F44" s="13">
        <v>28</v>
      </c>
      <c r="G44" s="52"/>
      <c r="H44" s="52"/>
      <c r="I44" s="32"/>
      <c r="J44" s="26"/>
      <c r="K44" s="26"/>
      <c r="L44" s="26"/>
      <c r="M44" s="26"/>
      <c r="N44" s="26"/>
      <c r="O44" s="33"/>
      <c r="P44" s="27">
        <f t="shared" si="10"/>
        <v>0</v>
      </c>
      <c r="Q44" s="14"/>
      <c r="R44" s="28">
        <v>3</v>
      </c>
      <c r="S44" s="84" t="str">
        <f t="shared" si="20"/>
        <v/>
      </c>
      <c r="T44" s="26" t="str">
        <f t="shared" si="12"/>
        <v/>
      </c>
      <c r="U44" s="29" t="str">
        <f t="shared" si="13"/>
        <v/>
      </c>
      <c r="V44" s="26">
        <f t="shared" si="14"/>
        <v>0</v>
      </c>
      <c r="W44" s="26">
        <f t="shared" si="21"/>
        <v>0</v>
      </c>
      <c r="X44" s="24"/>
      <c r="Y44" s="78">
        <f t="shared" si="22"/>
        <v>0</v>
      </c>
      <c r="Z44" s="30"/>
      <c r="AG44" s="24">
        <f t="shared" si="7"/>
        <v>0</v>
      </c>
      <c r="AH44" s="24">
        <f t="shared" si="8"/>
        <v>0</v>
      </c>
      <c r="AI44" s="24">
        <f t="shared" si="9"/>
        <v>0</v>
      </c>
    </row>
    <row r="45" spans="1:37" s="2" customFormat="1" hidden="1" x14ac:dyDescent="0.3">
      <c r="A45" s="11"/>
      <c r="B45" s="11"/>
      <c r="C45" s="11"/>
      <c r="D45" s="11"/>
      <c r="E45" s="12"/>
      <c r="F45" s="13">
        <v>29</v>
      </c>
      <c r="G45" s="52"/>
      <c r="H45" s="52"/>
      <c r="I45" s="32"/>
      <c r="J45" s="26"/>
      <c r="K45" s="26"/>
      <c r="L45" s="26"/>
      <c r="M45" s="26"/>
      <c r="N45" s="26"/>
      <c r="O45" s="33"/>
      <c r="P45" s="27">
        <f t="shared" si="10"/>
        <v>0</v>
      </c>
      <c r="Q45" s="14"/>
      <c r="R45" s="28">
        <v>3</v>
      </c>
      <c r="S45" s="84" t="str">
        <f t="shared" si="20"/>
        <v/>
      </c>
      <c r="T45" s="26" t="str">
        <f t="shared" si="12"/>
        <v/>
      </c>
      <c r="U45" s="29" t="str">
        <f t="shared" si="13"/>
        <v/>
      </c>
      <c r="V45" s="26">
        <f t="shared" si="14"/>
        <v>0</v>
      </c>
      <c r="W45" s="26">
        <f t="shared" si="21"/>
        <v>0</v>
      </c>
      <c r="X45" s="24"/>
      <c r="Y45" s="78">
        <f t="shared" si="22"/>
        <v>0</v>
      </c>
      <c r="Z45" s="30"/>
      <c r="AG45" s="24">
        <f t="shared" ref="AG45:AG53" si="23">I45*Q45</f>
        <v>0</v>
      </c>
      <c r="AH45" s="24">
        <f t="shared" ref="AH45:AH53" si="24">J45*Q45</f>
        <v>0</v>
      </c>
      <c r="AI45" s="24">
        <f t="shared" ref="AI45:AI53" si="25">K45*Q45</f>
        <v>0</v>
      </c>
    </row>
    <row r="46" spans="1:37" s="2" customFormat="1" hidden="1" x14ac:dyDescent="0.3">
      <c r="A46" s="11"/>
      <c r="B46" s="11"/>
      <c r="C46" s="11"/>
      <c r="D46" s="11"/>
      <c r="E46" s="12"/>
      <c r="F46" s="13">
        <v>30</v>
      </c>
      <c r="G46" s="52"/>
      <c r="H46" s="52"/>
      <c r="I46" s="32"/>
      <c r="J46" s="26"/>
      <c r="K46" s="26"/>
      <c r="L46" s="26"/>
      <c r="M46" s="26"/>
      <c r="N46" s="26"/>
      <c r="O46" s="33"/>
      <c r="P46" s="27">
        <f t="shared" si="10"/>
        <v>0</v>
      </c>
      <c r="Q46" s="14"/>
      <c r="R46" s="28">
        <v>3</v>
      </c>
      <c r="S46" s="84" t="str">
        <f t="shared" si="20"/>
        <v/>
      </c>
      <c r="T46" s="26" t="str">
        <f t="shared" si="12"/>
        <v/>
      </c>
      <c r="U46" s="29" t="str">
        <f t="shared" si="13"/>
        <v/>
      </c>
      <c r="V46" s="26">
        <f t="shared" si="14"/>
        <v>0</v>
      </c>
      <c r="W46" s="26">
        <f t="shared" si="21"/>
        <v>0</v>
      </c>
      <c r="X46" s="24"/>
      <c r="Y46" s="78">
        <f t="shared" si="22"/>
        <v>0</v>
      </c>
      <c r="Z46" s="30"/>
      <c r="AG46" s="24">
        <f t="shared" si="23"/>
        <v>0</v>
      </c>
      <c r="AH46" s="24">
        <f t="shared" si="24"/>
        <v>0</v>
      </c>
      <c r="AI46" s="24">
        <f t="shared" si="25"/>
        <v>0</v>
      </c>
    </row>
    <row r="47" spans="1:37" s="2" customFormat="1" hidden="1" x14ac:dyDescent="0.3">
      <c r="A47" s="11"/>
      <c r="B47" s="11"/>
      <c r="C47" s="11"/>
      <c r="D47" s="11"/>
      <c r="E47" s="12"/>
      <c r="F47" s="13">
        <v>13</v>
      </c>
      <c r="G47" s="52"/>
      <c r="H47" s="52"/>
      <c r="I47" s="32"/>
      <c r="J47" s="26"/>
      <c r="K47" s="26"/>
      <c r="L47" s="26"/>
      <c r="M47" s="26"/>
      <c r="N47" s="26"/>
      <c r="O47" s="33"/>
      <c r="P47" s="27">
        <f t="shared" si="10"/>
        <v>0</v>
      </c>
      <c r="Q47" s="14"/>
      <c r="R47" s="28">
        <v>3</v>
      </c>
      <c r="S47" s="84" t="str">
        <f t="shared" si="20"/>
        <v/>
      </c>
      <c r="T47" s="26" t="str">
        <f t="shared" si="12"/>
        <v/>
      </c>
      <c r="U47" s="29" t="str">
        <f t="shared" si="13"/>
        <v/>
      </c>
      <c r="V47" s="26">
        <f t="shared" si="14"/>
        <v>0</v>
      </c>
      <c r="W47" s="26">
        <f t="shared" si="21"/>
        <v>0</v>
      </c>
      <c r="X47" s="24"/>
      <c r="Y47" s="78">
        <f t="shared" si="22"/>
        <v>0</v>
      </c>
      <c r="Z47" s="40"/>
      <c r="AG47" s="24">
        <f t="shared" si="23"/>
        <v>0</v>
      </c>
      <c r="AH47" s="24">
        <f t="shared" si="24"/>
        <v>0</v>
      </c>
      <c r="AI47" s="24">
        <f t="shared" si="25"/>
        <v>0</v>
      </c>
    </row>
    <row r="48" spans="1:37" s="2" customFormat="1" hidden="1" x14ac:dyDescent="0.3">
      <c r="A48" s="11"/>
      <c r="B48" s="11"/>
      <c r="C48" s="11"/>
      <c r="D48" s="11"/>
      <c r="E48" s="12"/>
      <c r="F48" s="13">
        <v>32</v>
      </c>
      <c r="G48" s="52"/>
      <c r="H48" s="52"/>
      <c r="I48" s="32"/>
      <c r="J48" s="26"/>
      <c r="K48" s="26"/>
      <c r="L48" s="26"/>
      <c r="M48" s="26"/>
      <c r="N48" s="26"/>
      <c r="O48" s="33"/>
      <c r="P48" s="27">
        <f t="shared" si="10"/>
        <v>0</v>
      </c>
      <c r="Q48" s="14"/>
      <c r="R48" s="28">
        <v>3</v>
      </c>
      <c r="S48" s="84" t="str">
        <f t="shared" si="20"/>
        <v/>
      </c>
      <c r="T48" s="26" t="str">
        <f t="shared" si="12"/>
        <v/>
      </c>
      <c r="U48" s="29" t="str">
        <f t="shared" si="13"/>
        <v/>
      </c>
      <c r="V48" s="26">
        <f t="shared" si="14"/>
        <v>0</v>
      </c>
      <c r="W48" s="26">
        <f t="shared" si="21"/>
        <v>0</v>
      </c>
      <c r="X48" s="24"/>
      <c r="Y48" s="78">
        <f t="shared" si="22"/>
        <v>0</v>
      </c>
      <c r="Z48" s="40"/>
      <c r="AG48" s="24">
        <f t="shared" si="23"/>
        <v>0</v>
      </c>
      <c r="AH48" s="24">
        <f t="shared" si="24"/>
        <v>0</v>
      </c>
      <c r="AI48" s="24">
        <f t="shared" si="25"/>
        <v>0</v>
      </c>
    </row>
    <row r="49" spans="1:35" s="2" customFormat="1" hidden="1" x14ac:dyDescent="0.3">
      <c r="A49" s="11"/>
      <c r="B49" s="11"/>
      <c r="C49" s="11"/>
      <c r="D49" s="11"/>
      <c r="E49" s="12"/>
      <c r="F49" s="13">
        <v>14</v>
      </c>
      <c r="G49" s="52"/>
      <c r="H49" s="52"/>
      <c r="I49" s="32"/>
      <c r="J49" s="26"/>
      <c r="K49" s="26"/>
      <c r="L49" s="26"/>
      <c r="M49" s="26"/>
      <c r="N49" s="26"/>
      <c r="O49" s="33"/>
      <c r="P49" s="27">
        <f t="shared" si="10"/>
        <v>0</v>
      </c>
      <c r="Q49" s="14"/>
      <c r="R49" s="28">
        <v>3</v>
      </c>
      <c r="S49" s="84" t="str">
        <f t="shared" si="20"/>
        <v/>
      </c>
      <c r="T49" s="26" t="str">
        <f t="shared" si="12"/>
        <v/>
      </c>
      <c r="U49" s="29" t="str">
        <f t="shared" si="13"/>
        <v/>
      </c>
      <c r="V49" s="26">
        <f t="shared" si="14"/>
        <v>0</v>
      </c>
      <c r="W49" s="26">
        <f t="shared" si="21"/>
        <v>0</v>
      </c>
      <c r="X49" s="24"/>
      <c r="Y49" s="78">
        <f t="shared" si="22"/>
        <v>0</v>
      </c>
      <c r="Z49" s="40"/>
      <c r="AC49" s="2" t="s">
        <v>51</v>
      </c>
      <c r="AG49" s="24">
        <f t="shared" si="23"/>
        <v>0</v>
      </c>
      <c r="AH49" s="24">
        <f t="shared" si="24"/>
        <v>0</v>
      </c>
      <c r="AI49" s="24">
        <f t="shared" si="25"/>
        <v>0</v>
      </c>
    </row>
    <row r="50" spans="1:35" s="2" customFormat="1" hidden="1" x14ac:dyDescent="0.3">
      <c r="A50" s="11"/>
      <c r="B50" s="11"/>
      <c r="C50" s="11"/>
      <c r="D50" s="11"/>
      <c r="E50" s="12"/>
      <c r="F50" s="13">
        <v>15</v>
      </c>
      <c r="G50" s="52"/>
      <c r="H50" s="52"/>
      <c r="I50" s="32"/>
      <c r="J50" s="26"/>
      <c r="K50" s="26"/>
      <c r="L50" s="26"/>
      <c r="M50" s="26"/>
      <c r="N50" s="26"/>
      <c r="O50" s="33"/>
      <c r="P50" s="27">
        <f t="shared" si="10"/>
        <v>0</v>
      </c>
      <c r="Q50" s="14"/>
      <c r="R50" s="28">
        <v>3</v>
      </c>
      <c r="S50" s="84" t="str">
        <f t="shared" si="20"/>
        <v/>
      </c>
      <c r="T50" s="26" t="str">
        <f t="shared" si="12"/>
        <v/>
      </c>
      <c r="U50" s="29" t="str">
        <f t="shared" si="13"/>
        <v/>
      </c>
      <c r="V50" s="26">
        <f t="shared" si="14"/>
        <v>0</v>
      </c>
      <c r="W50" s="26">
        <f t="shared" si="21"/>
        <v>0</v>
      </c>
      <c r="X50" s="24"/>
      <c r="Y50" s="78">
        <f t="shared" si="22"/>
        <v>0</v>
      </c>
      <c r="Z50" s="40"/>
      <c r="AG50" s="24">
        <f t="shared" si="23"/>
        <v>0</v>
      </c>
      <c r="AH50" s="24">
        <f t="shared" si="24"/>
        <v>0</v>
      </c>
      <c r="AI50" s="24">
        <f t="shared" si="25"/>
        <v>0</v>
      </c>
    </row>
    <row r="51" spans="1:35" s="2" customFormat="1" hidden="1" x14ac:dyDescent="0.3">
      <c r="A51" s="11"/>
      <c r="B51" s="11"/>
      <c r="C51" s="11"/>
      <c r="D51" s="11"/>
      <c r="E51" s="12"/>
      <c r="F51" s="13">
        <v>16</v>
      </c>
      <c r="G51" s="52" t="s">
        <v>51</v>
      </c>
      <c r="H51" s="52"/>
      <c r="I51" s="32"/>
      <c r="J51" s="26"/>
      <c r="K51" s="26"/>
      <c r="L51" s="26"/>
      <c r="M51" s="26"/>
      <c r="N51" s="26"/>
      <c r="O51" s="33"/>
      <c r="P51" s="27">
        <f t="shared" si="10"/>
        <v>0</v>
      </c>
      <c r="Q51" s="14"/>
      <c r="R51" s="28">
        <v>3</v>
      </c>
      <c r="S51" s="84" t="str">
        <f t="shared" si="20"/>
        <v/>
      </c>
      <c r="T51" s="26" t="str">
        <f t="shared" si="12"/>
        <v/>
      </c>
      <c r="U51" s="29" t="str">
        <f t="shared" si="13"/>
        <v/>
      </c>
      <c r="V51" s="26">
        <f t="shared" si="14"/>
        <v>0</v>
      </c>
      <c r="W51" s="26">
        <f t="shared" si="21"/>
        <v>0</v>
      </c>
      <c r="X51" s="24"/>
      <c r="Y51" s="78">
        <f t="shared" si="22"/>
        <v>0</v>
      </c>
      <c r="Z51" s="40"/>
      <c r="AG51" s="24">
        <f t="shared" si="23"/>
        <v>0</v>
      </c>
      <c r="AH51" s="24">
        <f t="shared" si="24"/>
        <v>0</v>
      </c>
      <c r="AI51" s="24">
        <f t="shared" si="25"/>
        <v>0</v>
      </c>
    </row>
    <row r="52" spans="1:35" s="2" customFormat="1" hidden="1" x14ac:dyDescent="0.3">
      <c r="A52" s="11"/>
      <c r="B52" s="11"/>
      <c r="C52" s="11"/>
      <c r="D52" s="11"/>
      <c r="E52" s="12"/>
      <c r="F52" s="13">
        <v>17</v>
      </c>
      <c r="G52" s="52"/>
      <c r="H52" s="52"/>
      <c r="I52" s="32"/>
      <c r="J52" s="26"/>
      <c r="K52" s="26"/>
      <c r="L52" s="26"/>
      <c r="M52" s="26"/>
      <c r="N52" s="26"/>
      <c r="O52" s="33"/>
      <c r="P52" s="27">
        <f t="shared" si="10"/>
        <v>0</v>
      </c>
      <c r="Q52" s="14"/>
      <c r="R52" s="28">
        <v>3</v>
      </c>
      <c r="S52" s="84" t="str">
        <f t="shared" si="20"/>
        <v/>
      </c>
      <c r="T52" s="26" t="str">
        <f t="shared" si="12"/>
        <v/>
      </c>
      <c r="U52" s="29" t="str">
        <f t="shared" si="13"/>
        <v/>
      </c>
      <c r="V52" s="26">
        <f t="shared" si="14"/>
        <v>0</v>
      </c>
      <c r="W52" s="26">
        <f t="shared" si="21"/>
        <v>0</v>
      </c>
      <c r="X52" s="24"/>
      <c r="Y52" s="78">
        <f t="shared" si="22"/>
        <v>0</v>
      </c>
      <c r="Z52" s="40"/>
      <c r="AG52" s="24">
        <f t="shared" si="23"/>
        <v>0</v>
      </c>
      <c r="AH52" s="24">
        <f t="shared" si="24"/>
        <v>0</v>
      </c>
      <c r="AI52" s="24">
        <f t="shared" si="25"/>
        <v>0</v>
      </c>
    </row>
    <row r="53" spans="1:35" s="2" customFormat="1" ht="14.25" hidden="1" customHeight="1" x14ac:dyDescent="0.3">
      <c r="A53" s="11"/>
      <c r="B53" s="11"/>
      <c r="C53" s="11"/>
      <c r="D53" s="11"/>
      <c r="E53" s="12"/>
      <c r="F53" s="13">
        <v>18</v>
      </c>
      <c r="G53" s="14"/>
      <c r="H53" s="14"/>
      <c r="I53" s="32"/>
      <c r="J53" s="26"/>
      <c r="K53" s="26"/>
      <c r="L53" s="26"/>
      <c r="M53" s="26"/>
      <c r="N53" s="26"/>
      <c r="O53" s="33"/>
      <c r="P53" s="27">
        <f t="shared" si="10"/>
        <v>0</v>
      </c>
      <c r="Q53" s="14"/>
      <c r="R53" s="28">
        <v>3</v>
      </c>
      <c r="S53" s="26" t="str">
        <f t="shared" si="20"/>
        <v/>
      </c>
      <c r="T53" s="26" t="str">
        <f t="shared" si="12"/>
        <v/>
      </c>
      <c r="U53" s="29" t="str">
        <f t="shared" si="13"/>
        <v/>
      </c>
      <c r="V53" s="26">
        <f t="shared" si="14"/>
        <v>0</v>
      </c>
      <c r="W53" s="26">
        <f t="shared" si="21"/>
        <v>0</v>
      </c>
      <c r="X53" s="24"/>
      <c r="Y53" s="78">
        <f t="shared" si="22"/>
        <v>0</v>
      </c>
      <c r="Z53" s="40"/>
      <c r="AG53" s="24">
        <f t="shared" si="23"/>
        <v>0</v>
      </c>
      <c r="AH53" s="24">
        <f t="shared" si="24"/>
        <v>0</v>
      </c>
      <c r="AI53" s="24">
        <f t="shared" si="25"/>
        <v>0</v>
      </c>
    </row>
    <row r="54" spans="1:35" s="2" customFormat="1" hidden="1" x14ac:dyDescent="0.3">
      <c r="A54" s="11"/>
      <c r="B54" s="11"/>
      <c r="C54" s="11"/>
      <c r="D54" s="11"/>
      <c r="E54" s="12"/>
      <c r="F54" s="13">
        <v>38</v>
      </c>
      <c r="G54" s="52"/>
      <c r="H54" s="52"/>
      <c r="I54" s="53"/>
      <c r="J54" s="54"/>
      <c r="K54" s="54"/>
      <c r="L54" s="54"/>
      <c r="M54" s="54"/>
      <c r="N54" s="54"/>
      <c r="O54" s="55"/>
      <c r="P54" s="56">
        <f t="shared" ref="P54:P59" si="26">I54+J54+K54+L54+M54+N54</f>
        <v>0</v>
      </c>
      <c r="Q54" s="52"/>
      <c r="R54" s="57"/>
      <c r="S54" s="54" t="str">
        <f t="shared" ref="S54:S59" si="27">IF(ISERR(AVERAGE(I54:N54)),"",AVERAGE(I54:N54))</f>
        <v/>
      </c>
      <c r="T54" s="54" t="str">
        <f t="shared" ref="T54:T59" si="28">IF(ISERR(STDEV(I54:N54)),"",STDEV(I54:N54))</f>
        <v/>
      </c>
      <c r="U54" s="58" t="str">
        <f t="shared" ref="U54:U59" si="29">IF(ISERR(T54/S54),"",T54/S54)</f>
        <v/>
      </c>
      <c r="V54" s="54">
        <f t="shared" ref="V54:V59" si="30">MIN(O54,S54)</f>
        <v>0</v>
      </c>
      <c r="W54" s="54">
        <f t="shared" ref="W54:W59" si="31">V54*Q54</f>
        <v>0</v>
      </c>
      <c r="X54" s="24"/>
      <c r="Y54" s="78"/>
      <c r="Z54" s="40"/>
      <c r="AG54" s="24"/>
      <c r="AH54" s="24"/>
      <c r="AI54" s="24"/>
    </row>
    <row r="55" spans="1:35" s="2" customFormat="1" hidden="1" x14ac:dyDescent="0.3">
      <c r="A55" s="11"/>
      <c r="B55" s="11"/>
      <c r="C55" s="11"/>
      <c r="D55" s="11"/>
      <c r="E55" s="12"/>
      <c r="F55" s="13">
        <v>39</v>
      </c>
      <c r="G55" s="45"/>
      <c r="H55" s="45"/>
      <c r="I55" s="46"/>
      <c r="J55" s="47"/>
      <c r="K55" s="47"/>
      <c r="L55" s="47"/>
      <c r="M55" s="47"/>
      <c r="N55" s="47"/>
      <c r="O55" s="48"/>
      <c r="P55" s="49">
        <f t="shared" si="26"/>
        <v>0</v>
      </c>
      <c r="Q55" s="45"/>
      <c r="R55" s="50">
        <v>3</v>
      </c>
      <c r="S55" s="47" t="str">
        <f t="shared" si="27"/>
        <v/>
      </c>
      <c r="T55" s="47" t="str">
        <f t="shared" si="28"/>
        <v/>
      </c>
      <c r="U55" s="51" t="str">
        <f t="shared" si="29"/>
        <v/>
      </c>
      <c r="V55" s="47">
        <f t="shared" si="30"/>
        <v>0</v>
      </c>
      <c r="W55" s="47">
        <f t="shared" si="31"/>
        <v>0</v>
      </c>
      <c r="X55" s="24"/>
      <c r="Y55" s="78"/>
      <c r="Z55" s="40"/>
      <c r="AG55" s="24"/>
      <c r="AH55" s="24"/>
      <c r="AI55" s="24"/>
    </row>
    <row r="56" spans="1:35" s="2" customFormat="1" hidden="1" x14ac:dyDescent="0.3">
      <c r="A56" s="11"/>
      <c r="B56" s="11"/>
      <c r="C56" s="11"/>
      <c r="D56" s="11"/>
      <c r="E56" s="12"/>
      <c r="F56" s="13">
        <v>40</v>
      </c>
      <c r="G56" s="45"/>
      <c r="H56" s="45"/>
      <c r="I56" s="46"/>
      <c r="J56" s="47"/>
      <c r="K56" s="47"/>
      <c r="L56" s="47"/>
      <c r="M56" s="47"/>
      <c r="N56" s="47"/>
      <c r="O56" s="48"/>
      <c r="P56" s="49">
        <f t="shared" si="26"/>
        <v>0</v>
      </c>
      <c r="Q56" s="45">
        <v>1</v>
      </c>
      <c r="R56" s="50">
        <v>4</v>
      </c>
      <c r="S56" s="47" t="str">
        <f t="shared" si="27"/>
        <v/>
      </c>
      <c r="T56" s="47" t="str">
        <f t="shared" si="28"/>
        <v/>
      </c>
      <c r="U56" s="51" t="str">
        <f t="shared" si="29"/>
        <v/>
      </c>
      <c r="V56" s="47">
        <f t="shared" si="30"/>
        <v>0</v>
      </c>
      <c r="W56" s="47">
        <f t="shared" si="31"/>
        <v>0</v>
      </c>
      <c r="X56" s="24"/>
      <c r="Y56" s="78"/>
      <c r="Z56" s="40"/>
      <c r="AG56" s="24"/>
      <c r="AH56" s="24"/>
      <c r="AI56" s="24"/>
    </row>
    <row r="57" spans="1:35" s="2" customFormat="1" ht="25.5" hidden="1" customHeight="1" x14ac:dyDescent="0.3">
      <c r="A57" s="11"/>
      <c r="B57" s="11"/>
      <c r="C57" s="11"/>
      <c r="D57" s="11"/>
      <c r="E57" s="12"/>
      <c r="F57" s="13">
        <v>41</v>
      </c>
      <c r="G57" s="14"/>
      <c r="H57" s="14"/>
      <c r="I57" s="32"/>
      <c r="J57" s="26"/>
      <c r="K57" s="26"/>
      <c r="L57" s="26"/>
      <c r="M57" s="26"/>
      <c r="N57" s="26"/>
      <c r="O57" s="41"/>
      <c r="P57" s="27">
        <f t="shared" si="26"/>
        <v>0</v>
      </c>
      <c r="Q57" s="14"/>
      <c r="R57" s="28">
        <v>3</v>
      </c>
      <c r="S57" s="26" t="str">
        <f t="shared" si="27"/>
        <v/>
      </c>
      <c r="T57" s="26" t="str">
        <f t="shared" si="28"/>
        <v/>
      </c>
      <c r="U57" s="29" t="str">
        <f t="shared" si="29"/>
        <v/>
      </c>
      <c r="V57" s="26">
        <f t="shared" si="30"/>
        <v>0</v>
      </c>
      <c r="W57" s="26">
        <f t="shared" si="31"/>
        <v>0</v>
      </c>
      <c r="X57" s="24"/>
      <c r="Y57" s="78"/>
      <c r="Z57" s="40"/>
      <c r="AG57" s="24"/>
      <c r="AH57" s="24"/>
      <c r="AI57" s="24"/>
    </row>
    <row r="58" spans="1:35" s="2" customFormat="1" ht="15.75" hidden="1" customHeight="1" x14ac:dyDescent="0.3">
      <c r="A58" s="11"/>
      <c r="B58" s="11"/>
      <c r="C58" s="11"/>
      <c r="D58" s="11"/>
      <c r="E58" s="12"/>
      <c r="F58" s="13">
        <v>42</v>
      </c>
      <c r="G58" s="14"/>
      <c r="H58" s="14"/>
      <c r="I58" s="32"/>
      <c r="J58" s="26"/>
      <c r="K58" s="26"/>
      <c r="L58" s="26"/>
      <c r="M58" s="26"/>
      <c r="N58" s="26"/>
      <c r="O58" s="41"/>
      <c r="P58" s="27">
        <f t="shared" si="26"/>
        <v>0</v>
      </c>
      <c r="Q58" s="14"/>
      <c r="R58" s="28">
        <v>3</v>
      </c>
      <c r="S58" s="26" t="str">
        <f t="shared" si="27"/>
        <v/>
      </c>
      <c r="T58" s="26" t="str">
        <f t="shared" si="28"/>
        <v/>
      </c>
      <c r="U58" s="29" t="str">
        <f t="shared" si="29"/>
        <v/>
      </c>
      <c r="V58" s="26">
        <f t="shared" si="30"/>
        <v>0</v>
      </c>
      <c r="W58" s="26">
        <f t="shared" si="31"/>
        <v>0</v>
      </c>
      <c r="X58" s="24"/>
      <c r="Y58" s="78"/>
      <c r="Z58" s="40"/>
      <c r="AG58" s="24"/>
      <c r="AH58" s="24"/>
      <c r="AI58" s="24"/>
    </row>
    <row r="59" spans="1:35" s="2" customFormat="1" hidden="1" x14ac:dyDescent="0.3">
      <c r="A59" s="11"/>
      <c r="B59" s="11"/>
      <c r="C59" s="11"/>
      <c r="D59" s="11"/>
      <c r="E59" s="12"/>
      <c r="F59" s="13">
        <v>19</v>
      </c>
      <c r="G59" s="38"/>
      <c r="H59" s="38"/>
      <c r="I59" s="39"/>
      <c r="J59" s="30"/>
      <c r="K59" s="30"/>
      <c r="L59" s="30"/>
      <c r="M59" s="30"/>
      <c r="N59" s="30"/>
      <c r="O59" s="41"/>
      <c r="P59" s="42">
        <f t="shared" si="26"/>
        <v>0</v>
      </c>
      <c r="Q59" s="38"/>
      <c r="R59" s="43"/>
      <c r="S59" s="30" t="str">
        <f t="shared" si="27"/>
        <v/>
      </c>
      <c r="T59" s="30" t="str">
        <f t="shared" si="28"/>
        <v/>
      </c>
      <c r="U59" s="44" t="str">
        <f t="shared" si="29"/>
        <v/>
      </c>
      <c r="V59" s="30">
        <f t="shared" si="30"/>
        <v>0</v>
      </c>
      <c r="W59" s="30">
        <f t="shared" si="31"/>
        <v>0</v>
      </c>
      <c r="X59" s="24"/>
      <c r="Y59" s="78"/>
      <c r="Z59" s="40"/>
      <c r="AG59" s="24"/>
      <c r="AH59" s="24"/>
      <c r="AI59" s="24"/>
    </row>
    <row r="60" spans="1:35" s="20" customFormat="1" x14ac:dyDescent="0.3">
      <c r="A60" s="15"/>
      <c r="B60" s="15"/>
      <c r="C60" s="15"/>
      <c r="D60" s="15"/>
      <c r="E60" s="15"/>
      <c r="F60" s="15"/>
      <c r="G60" s="16"/>
      <c r="H60" s="16"/>
      <c r="I60" s="16"/>
      <c r="J60" s="16"/>
      <c r="K60" s="16"/>
      <c r="L60" s="16"/>
      <c r="M60" s="16"/>
      <c r="N60" s="16"/>
      <c r="O60" s="31"/>
      <c r="P60" s="17"/>
      <c r="Q60" s="16"/>
      <c r="R60" s="16"/>
      <c r="S60" s="18"/>
      <c r="T60" s="18"/>
      <c r="U60" s="19"/>
      <c r="V60" s="19"/>
      <c r="W60" s="18"/>
      <c r="Y60" s="81"/>
      <c r="AG60" s="87"/>
      <c r="AH60" s="87"/>
      <c r="AI60" s="87"/>
    </row>
    <row r="61" spans="1:35" s="2" customFormat="1" ht="15" customHeight="1" x14ac:dyDescent="0.25">
      <c r="A61" s="125" t="s">
        <v>48</v>
      </c>
      <c r="B61" s="125"/>
      <c r="C61" s="125"/>
      <c r="D61" s="125"/>
      <c r="E61" s="126"/>
      <c r="F61" s="127" t="s">
        <v>49</v>
      </c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9"/>
      <c r="W61" s="21">
        <f>SUM(W6:W60)</f>
        <v>209990.26</v>
      </c>
      <c r="Y61" s="78"/>
      <c r="AG61" s="24"/>
      <c r="AH61" s="24"/>
      <c r="AI61" s="24"/>
    </row>
    <row r="62" spans="1:35" s="2" customFormat="1" ht="15" hidden="1" customHeight="1" x14ac:dyDescent="0.25">
      <c r="A62" s="96"/>
      <c r="B62" s="96"/>
      <c r="C62" s="96"/>
      <c r="D62" s="96"/>
      <c r="E62" s="96"/>
      <c r="F62" s="97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9">
        <v>216587.35</v>
      </c>
      <c r="Y62" s="78"/>
      <c r="AG62" s="24"/>
      <c r="AH62" s="24"/>
      <c r="AI62" s="24"/>
    </row>
    <row r="63" spans="1:35" s="2" customFormat="1" ht="15" hidden="1" customHeight="1" x14ac:dyDescent="0.25">
      <c r="A63" s="96"/>
      <c r="B63" s="96"/>
      <c r="C63" s="96"/>
      <c r="D63" s="96"/>
      <c r="E63" s="96"/>
      <c r="F63" s="97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9">
        <f>' НМЦК 2 желтый'!Q36+' НМЦК 3 зеленый'!Q34+'НМЦК 4 синий'!Q6</f>
        <v>231295.56</v>
      </c>
      <c r="Y63" s="78"/>
      <c r="AG63" s="24"/>
      <c r="AH63" s="24"/>
      <c r="AI63" s="24"/>
    </row>
    <row r="64" spans="1:35" ht="45" customHeight="1" x14ac:dyDescent="0.3">
      <c r="F64" s="2"/>
      <c r="G64" s="151" t="s">
        <v>53</v>
      </c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Y64" s="78" t="s">
        <v>51</v>
      </c>
      <c r="AB64" s="1" t="s">
        <v>51</v>
      </c>
    </row>
    <row r="65" spans="6:28" ht="33" customHeight="1" x14ac:dyDescent="0.3">
      <c r="F65" s="2"/>
      <c r="G65" s="152" t="s">
        <v>54</v>
      </c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AB65" s="1" t="s">
        <v>51</v>
      </c>
    </row>
    <row r="66" spans="6:28" ht="51.75" customHeight="1" x14ac:dyDescent="0.3">
      <c r="G66" s="152" t="s">
        <v>55</v>
      </c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Z66" s="1" t="s">
        <v>51</v>
      </c>
    </row>
    <row r="67" spans="6:28" x14ac:dyDescent="0.3">
      <c r="G67" s="1" t="s">
        <v>93</v>
      </c>
      <c r="H67" s="1"/>
    </row>
    <row r="68" spans="6:28" x14ac:dyDescent="0.3">
      <c r="N68" s="1" t="s">
        <v>51</v>
      </c>
    </row>
    <row r="70" spans="6:28" x14ac:dyDescent="0.3">
      <c r="J70" s="1" t="s">
        <v>51</v>
      </c>
      <c r="V70" s="78">
        <f>W6+W7+W8+W9+W10+W11+W12+W13+W14+W15+W16+W17+W18+W19+W20+W21+W22+W23</f>
        <v>143064.26</v>
      </c>
    </row>
    <row r="75" spans="6:28" x14ac:dyDescent="0.3"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</row>
  </sheetData>
  <mergeCells count="25">
    <mergeCell ref="G64:W64"/>
    <mergeCell ref="G65:W65"/>
    <mergeCell ref="G66:W66"/>
    <mergeCell ref="F75:V75"/>
    <mergeCell ref="F1:W1"/>
    <mergeCell ref="W3:W4"/>
    <mergeCell ref="G3:G4"/>
    <mergeCell ref="I3:M3"/>
    <mergeCell ref="N3:N4"/>
    <mergeCell ref="A61:E61"/>
    <mergeCell ref="F61:V61"/>
    <mergeCell ref="Q3:Q4"/>
    <mergeCell ref="R3:R4"/>
    <mergeCell ref="S3:U3"/>
    <mergeCell ref="V3:V4"/>
    <mergeCell ref="A4:A5"/>
    <mergeCell ref="B4:B5"/>
    <mergeCell ref="C4:C5"/>
    <mergeCell ref="D4:D5"/>
    <mergeCell ref="A3:B3"/>
    <mergeCell ref="C3:D3"/>
    <mergeCell ref="O3:O4"/>
    <mergeCell ref="P3:P4"/>
    <mergeCell ref="E3:E5"/>
    <mergeCell ref="F3:F4"/>
  </mergeCells>
  <conditionalFormatting sqref="X6:X40">
    <cfRule type="cellIs" dxfId="0" priority="2" operator="equal">
      <formula>"-"</formula>
    </cfRule>
  </conditionalFormatting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1"/>
  <sheetViews>
    <sheetView zoomScaleNormal="100" zoomScaleSheetLayoutView="70" workbookViewId="0">
      <selection activeCell="D13" sqref="D13"/>
    </sheetView>
  </sheetViews>
  <sheetFormatPr defaultRowHeight="14.4" x14ac:dyDescent="0.3"/>
  <cols>
    <col min="1" max="1" width="6.6640625" customWidth="1"/>
    <col min="2" max="2" width="36" customWidth="1"/>
    <col min="6" max="7" width="0" hidden="1" customWidth="1"/>
    <col min="9" max="9" width="12.33203125" customWidth="1"/>
    <col min="13" max="13" width="12.88671875" customWidth="1"/>
    <col min="14" max="14" width="13.33203125" customWidth="1"/>
    <col min="15" max="15" width="17.88671875" customWidth="1"/>
    <col min="17" max="17" width="10.6640625" customWidth="1"/>
    <col min="18" max="18" width="9.109375" style="83" customWidth="1"/>
    <col min="21" max="21" width="42.6640625" customWidth="1"/>
  </cols>
  <sheetData>
    <row r="1" spans="1:21" ht="39" customHeight="1" x14ac:dyDescent="0.3">
      <c r="A1" s="162" t="s">
        <v>50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21" ht="38.25" customHeight="1" x14ac:dyDescent="0.3">
      <c r="A2" s="149" t="s">
        <v>3</v>
      </c>
      <c r="B2" s="157" t="s">
        <v>4</v>
      </c>
      <c r="C2" s="159" t="s">
        <v>5</v>
      </c>
      <c r="D2" s="160"/>
      <c r="E2" s="160"/>
      <c r="F2" s="160"/>
      <c r="G2" s="161"/>
      <c r="H2" s="130" t="s">
        <v>69</v>
      </c>
      <c r="I2" s="143" t="s">
        <v>6</v>
      </c>
      <c r="J2" s="145"/>
      <c r="K2" s="130" t="s">
        <v>52</v>
      </c>
      <c r="L2" s="130" t="s">
        <v>7</v>
      </c>
      <c r="M2" s="132" t="s">
        <v>8</v>
      </c>
      <c r="N2" s="133"/>
      <c r="O2" s="134"/>
      <c r="P2" s="135" t="s">
        <v>9</v>
      </c>
      <c r="Q2" s="155" t="s">
        <v>10</v>
      </c>
    </row>
    <row r="3" spans="1:21" ht="92.4" x14ac:dyDescent="0.3">
      <c r="A3" s="150"/>
      <c r="B3" s="158"/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131"/>
      <c r="I3" s="144"/>
      <c r="J3" s="145"/>
      <c r="K3" s="131"/>
      <c r="L3" s="131"/>
      <c r="M3" s="5" t="s">
        <v>18</v>
      </c>
      <c r="N3" s="6" t="s">
        <v>19</v>
      </c>
      <c r="O3" s="7" t="s">
        <v>20</v>
      </c>
      <c r="P3" s="136"/>
      <c r="Q3" s="156"/>
      <c r="S3" t="s">
        <v>51</v>
      </c>
    </row>
    <row r="4" spans="1:21" ht="27.6" x14ac:dyDescent="0.3">
      <c r="A4" s="8">
        <v>1</v>
      </c>
      <c r="B4" s="9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 t="s">
        <v>21</v>
      </c>
      <c r="I4" s="8" t="s">
        <v>22</v>
      </c>
      <c r="J4" s="8" t="s">
        <v>23</v>
      </c>
      <c r="K4" s="60">
        <v>10</v>
      </c>
      <c r="L4" s="60" t="s">
        <v>24</v>
      </c>
      <c r="M4" s="60" t="s">
        <v>25</v>
      </c>
      <c r="N4" s="60">
        <v>13</v>
      </c>
      <c r="O4" s="60">
        <v>14</v>
      </c>
      <c r="P4" s="60" t="s">
        <v>26</v>
      </c>
      <c r="Q4" s="8" t="s">
        <v>27</v>
      </c>
      <c r="S4" t="s">
        <v>51</v>
      </c>
      <c r="U4" s="38"/>
    </row>
    <row r="5" spans="1:21" ht="15.75" customHeight="1" x14ac:dyDescent="0.3">
      <c r="A5" s="13">
        <v>1</v>
      </c>
      <c r="B5" s="93" t="s">
        <v>72</v>
      </c>
      <c r="C5" s="94">
        <v>566.77</v>
      </c>
      <c r="D5" s="66">
        <v>573.39</v>
      </c>
      <c r="E5" s="66">
        <v>599.85</v>
      </c>
      <c r="F5" s="26"/>
      <c r="G5" s="26"/>
      <c r="H5" s="26"/>
      <c r="I5" s="33">
        <v>942.67</v>
      </c>
      <c r="J5" s="27">
        <f t="shared" ref="J5:J22" si="0">C5+D5+E5+F5+G5+H5</f>
        <v>1740.01</v>
      </c>
      <c r="K5" s="88">
        <v>30</v>
      </c>
      <c r="L5" s="28">
        <v>3</v>
      </c>
      <c r="M5" s="26">
        <f>IF(ISERR(AVERAGE(C5:H5)),"",AVERAGE(C5:H5))</f>
        <v>580</v>
      </c>
      <c r="N5" s="26">
        <f t="shared" ref="N5:N22" si="1">IF(ISERR(STDEV(C5:H5)),"",STDEV(C5:H5))</f>
        <v>17.5</v>
      </c>
      <c r="O5" s="29">
        <f t="shared" ref="O5:O22" si="2">IF(ISERR(N5/M5),"",N5/M5)</f>
        <v>0.03</v>
      </c>
      <c r="P5" s="26">
        <f>MIN(I5,M5)</f>
        <v>580</v>
      </c>
      <c r="Q5" s="26">
        <f t="shared" ref="Q5:Q22" si="3">P5*K5</f>
        <v>17400</v>
      </c>
      <c r="R5" s="83">
        <f>D5*K5</f>
        <v>17201.7</v>
      </c>
      <c r="U5" s="38"/>
    </row>
    <row r="6" spans="1:21" ht="15.75" customHeight="1" x14ac:dyDescent="0.3">
      <c r="A6" s="13">
        <v>2</v>
      </c>
      <c r="B6" s="93" t="s">
        <v>73</v>
      </c>
      <c r="C6" s="94">
        <v>55.6</v>
      </c>
      <c r="D6" s="66">
        <v>57.8</v>
      </c>
      <c r="E6" s="66">
        <v>66.55</v>
      </c>
      <c r="F6" s="26"/>
      <c r="G6" s="26"/>
      <c r="H6" s="26"/>
      <c r="I6" s="33">
        <v>146.5</v>
      </c>
      <c r="J6" s="27">
        <f>C6+D6+E6+F6+G6+H6</f>
        <v>179.95</v>
      </c>
      <c r="K6" s="88">
        <v>90</v>
      </c>
      <c r="L6" s="28">
        <v>3</v>
      </c>
      <c r="M6" s="26">
        <f>IF(ISERR(AVERAGE(C6:H6)),"",AVERAGE(C6:H6))</f>
        <v>59.98</v>
      </c>
      <c r="N6" s="26">
        <f>IF(ISERR(STDEV(C6:H6)),"",STDEV(C6:H6))</f>
        <v>5.79</v>
      </c>
      <c r="O6" s="29">
        <f>IF(ISERR(N6/M6),"",N6/M6)</f>
        <v>9.7000000000000003E-2</v>
      </c>
      <c r="P6" s="26">
        <f>MIN(I6,M6)</f>
        <v>59.98</v>
      </c>
      <c r="Q6" s="26">
        <f>P6*K6</f>
        <v>5398.2</v>
      </c>
      <c r="R6" s="83">
        <f>D6*K6</f>
        <v>5202</v>
      </c>
      <c r="U6" s="38"/>
    </row>
    <row r="7" spans="1:21" ht="15.75" customHeight="1" x14ac:dyDescent="0.3">
      <c r="A7" s="13">
        <v>3</v>
      </c>
      <c r="B7" s="93" t="s">
        <v>73</v>
      </c>
      <c r="C7" s="94">
        <v>75.2</v>
      </c>
      <c r="D7" s="66">
        <v>76.61</v>
      </c>
      <c r="E7" s="66">
        <v>82.14</v>
      </c>
      <c r="F7" s="26"/>
      <c r="G7" s="26"/>
      <c r="H7" s="26"/>
      <c r="I7" s="33">
        <v>136.94</v>
      </c>
      <c r="J7" s="27">
        <f t="shared" si="0"/>
        <v>233.95</v>
      </c>
      <c r="K7" s="88">
        <v>90</v>
      </c>
      <c r="L7" s="28">
        <v>3</v>
      </c>
      <c r="M7" s="26">
        <f t="shared" ref="M7:M22" si="4">IF(ISERR(AVERAGE(C7:H7)),"",AVERAGE(C7:H7))</f>
        <v>77.98</v>
      </c>
      <c r="N7" s="26">
        <f t="shared" si="1"/>
        <v>3.67</v>
      </c>
      <c r="O7" s="29">
        <f t="shared" si="2"/>
        <v>4.7E-2</v>
      </c>
      <c r="P7" s="26">
        <f t="shared" ref="P7:P22" si="5">MIN(I7,M7)</f>
        <v>77.98</v>
      </c>
      <c r="Q7" s="26">
        <f t="shared" si="3"/>
        <v>7018.2</v>
      </c>
      <c r="R7" s="83">
        <f t="shared" ref="R7:R18" si="6">D7*K7</f>
        <v>6894.9</v>
      </c>
      <c r="U7" s="38"/>
    </row>
    <row r="8" spans="1:21" ht="15.75" customHeight="1" x14ac:dyDescent="0.3">
      <c r="A8" s="13">
        <v>4</v>
      </c>
      <c r="B8" s="93" t="s">
        <v>74</v>
      </c>
      <c r="C8" s="94">
        <v>98.67</v>
      </c>
      <c r="D8" s="66">
        <v>99.34</v>
      </c>
      <c r="E8" s="66">
        <v>102</v>
      </c>
      <c r="F8" s="26"/>
      <c r="G8" s="26"/>
      <c r="H8" s="26"/>
      <c r="I8" s="33">
        <v>159.71</v>
      </c>
      <c r="J8" s="27">
        <f t="shared" si="0"/>
        <v>300.01</v>
      </c>
      <c r="K8" s="88">
        <v>50</v>
      </c>
      <c r="L8" s="28">
        <v>3</v>
      </c>
      <c r="M8" s="26">
        <f t="shared" si="4"/>
        <v>100</v>
      </c>
      <c r="N8" s="26">
        <f t="shared" si="1"/>
        <v>1.76</v>
      </c>
      <c r="O8" s="29">
        <f t="shared" si="2"/>
        <v>1.7999999999999999E-2</v>
      </c>
      <c r="P8" s="26">
        <f t="shared" si="5"/>
        <v>100</v>
      </c>
      <c r="Q8" s="26">
        <f t="shared" si="3"/>
        <v>5000</v>
      </c>
      <c r="R8" s="83">
        <f t="shared" si="6"/>
        <v>4967</v>
      </c>
      <c r="U8" s="52"/>
    </row>
    <row r="9" spans="1:21" ht="15.75" customHeight="1" x14ac:dyDescent="0.3">
      <c r="A9" s="13">
        <v>5</v>
      </c>
      <c r="B9" s="93" t="s">
        <v>75</v>
      </c>
      <c r="C9" s="94">
        <v>71.72</v>
      </c>
      <c r="D9" s="66">
        <v>73.349999999999994</v>
      </c>
      <c r="E9" s="66">
        <v>79.900000000000006</v>
      </c>
      <c r="F9" s="26"/>
      <c r="G9" s="26"/>
      <c r="H9" s="26"/>
      <c r="I9" s="33">
        <v>203.03</v>
      </c>
      <c r="J9" s="27">
        <f t="shared" si="0"/>
        <v>224.97</v>
      </c>
      <c r="K9" s="88">
        <v>80</v>
      </c>
      <c r="L9" s="28">
        <v>3</v>
      </c>
      <c r="M9" s="26">
        <f t="shared" si="4"/>
        <v>74.989999999999995</v>
      </c>
      <c r="N9" s="26">
        <f t="shared" si="1"/>
        <v>4.33</v>
      </c>
      <c r="O9" s="29">
        <f t="shared" si="2"/>
        <v>5.8000000000000003E-2</v>
      </c>
      <c r="P9" s="26">
        <f t="shared" si="5"/>
        <v>74.989999999999995</v>
      </c>
      <c r="Q9" s="26">
        <f t="shared" si="3"/>
        <v>5999.2</v>
      </c>
      <c r="R9" s="83">
        <f t="shared" si="6"/>
        <v>5868</v>
      </c>
      <c r="T9" t="s">
        <v>51</v>
      </c>
      <c r="U9" s="52"/>
    </row>
    <row r="10" spans="1:21" ht="15.75" customHeight="1" x14ac:dyDescent="0.3">
      <c r="A10" s="13">
        <v>6</v>
      </c>
      <c r="B10" s="93" t="s">
        <v>77</v>
      </c>
      <c r="C10" s="94">
        <v>139.71</v>
      </c>
      <c r="D10" s="66">
        <v>139.85</v>
      </c>
      <c r="E10" s="66">
        <v>140.55000000000001</v>
      </c>
      <c r="F10" s="26"/>
      <c r="G10" s="26"/>
      <c r="H10" s="26"/>
      <c r="I10" s="33">
        <v>259.11</v>
      </c>
      <c r="J10" s="27">
        <f t="shared" si="0"/>
        <v>420.11</v>
      </c>
      <c r="K10" s="88">
        <v>80</v>
      </c>
      <c r="L10" s="28">
        <v>3</v>
      </c>
      <c r="M10" s="26">
        <f t="shared" si="4"/>
        <v>140.04</v>
      </c>
      <c r="N10" s="26">
        <f t="shared" si="1"/>
        <v>0.45</v>
      </c>
      <c r="O10" s="29">
        <f t="shared" si="2"/>
        <v>3.0000000000000001E-3</v>
      </c>
      <c r="P10" s="26">
        <f t="shared" si="5"/>
        <v>140.04</v>
      </c>
      <c r="Q10" s="26">
        <f t="shared" si="3"/>
        <v>11203.2</v>
      </c>
      <c r="R10" s="83">
        <f t="shared" si="6"/>
        <v>11188</v>
      </c>
      <c r="U10" s="52"/>
    </row>
    <row r="11" spans="1:21" ht="15.75" customHeight="1" x14ac:dyDescent="0.3">
      <c r="A11" s="13">
        <v>7</v>
      </c>
      <c r="B11" s="93" t="s">
        <v>77</v>
      </c>
      <c r="C11" s="94">
        <v>63.43</v>
      </c>
      <c r="D11" s="66">
        <v>64.2</v>
      </c>
      <c r="E11" s="66">
        <v>67.349999999999994</v>
      </c>
      <c r="F11" s="26"/>
      <c r="G11" s="26"/>
      <c r="H11" s="26"/>
      <c r="I11" s="33">
        <v>104.2</v>
      </c>
      <c r="J11" s="27">
        <f t="shared" si="0"/>
        <v>194.98</v>
      </c>
      <c r="K11" s="88">
        <v>80</v>
      </c>
      <c r="L11" s="28">
        <v>3</v>
      </c>
      <c r="M11" s="26">
        <f t="shared" si="4"/>
        <v>64.989999999999995</v>
      </c>
      <c r="N11" s="26">
        <f t="shared" si="1"/>
        <v>2.08</v>
      </c>
      <c r="O11" s="29">
        <f t="shared" si="2"/>
        <v>3.2000000000000001E-2</v>
      </c>
      <c r="P11" s="26">
        <f t="shared" si="5"/>
        <v>64.989999999999995</v>
      </c>
      <c r="Q11" s="26">
        <f t="shared" si="3"/>
        <v>5199.2</v>
      </c>
      <c r="R11" s="83">
        <f t="shared" si="6"/>
        <v>5136</v>
      </c>
      <c r="U11" s="52"/>
    </row>
    <row r="12" spans="1:21" ht="15.75" customHeight="1" x14ac:dyDescent="0.3">
      <c r="A12" s="13">
        <v>8</v>
      </c>
      <c r="B12" s="93" t="s">
        <v>76</v>
      </c>
      <c r="C12" s="94">
        <v>39.1</v>
      </c>
      <c r="D12" s="66">
        <v>39.549999999999997</v>
      </c>
      <c r="E12" s="66">
        <v>41.3</v>
      </c>
      <c r="F12" s="26"/>
      <c r="G12" s="26"/>
      <c r="H12" s="26"/>
      <c r="I12" s="33">
        <v>83.71</v>
      </c>
      <c r="J12" s="27">
        <f t="shared" si="0"/>
        <v>119.95</v>
      </c>
      <c r="K12" s="88">
        <v>50</v>
      </c>
      <c r="L12" s="28">
        <v>3</v>
      </c>
      <c r="M12" s="26">
        <f t="shared" si="4"/>
        <v>39.979999999999997</v>
      </c>
      <c r="N12" s="26">
        <f t="shared" si="1"/>
        <v>1.1599999999999999</v>
      </c>
      <c r="O12" s="29">
        <f t="shared" si="2"/>
        <v>2.9000000000000001E-2</v>
      </c>
      <c r="P12" s="26">
        <f t="shared" si="5"/>
        <v>39.979999999999997</v>
      </c>
      <c r="Q12" s="26">
        <f t="shared" si="3"/>
        <v>1999</v>
      </c>
      <c r="R12" s="83">
        <f t="shared" si="6"/>
        <v>1977.5</v>
      </c>
      <c r="U12" s="52"/>
    </row>
    <row r="13" spans="1:21" ht="18" customHeight="1" x14ac:dyDescent="0.3">
      <c r="A13" s="13">
        <v>9</v>
      </c>
      <c r="B13" s="93" t="s">
        <v>78</v>
      </c>
      <c r="C13" s="94">
        <v>91</v>
      </c>
      <c r="D13" s="66">
        <v>89.56</v>
      </c>
      <c r="E13" s="66">
        <v>90.28</v>
      </c>
      <c r="F13" s="26"/>
      <c r="G13" s="26"/>
      <c r="H13" s="26"/>
      <c r="I13" s="33">
        <v>90.28</v>
      </c>
      <c r="J13" s="27">
        <f t="shared" si="0"/>
        <v>270.83999999999997</v>
      </c>
      <c r="K13" s="88">
        <v>57</v>
      </c>
      <c r="L13" s="28">
        <v>3</v>
      </c>
      <c r="M13" s="26">
        <f t="shared" si="4"/>
        <v>90.28</v>
      </c>
      <c r="N13" s="26">
        <f t="shared" si="1"/>
        <v>0.72</v>
      </c>
      <c r="O13" s="29">
        <f t="shared" si="2"/>
        <v>8.0000000000000002E-3</v>
      </c>
      <c r="P13" s="26">
        <f t="shared" si="5"/>
        <v>90.28</v>
      </c>
      <c r="Q13" s="26">
        <f t="shared" si="3"/>
        <v>5145.96</v>
      </c>
      <c r="R13" s="83">
        <f t="shared" si="6"/>
        <v>5104.92</v>
      </c>
      <c r="S13" t="s">
        <v>51</v>
      </c>
      <c r="U13" s="52"/>
    </row>
    <row r="14" spans="1:21" ht="15.75" customHeight="1" x14ac:dyDescent="0.3">
      <c r="A14" s="13">
        <v>10</v>
      </c>
      <c r="B14" s="93" t="s">
        <v>78</v>
      </c>
      <c r="C14" s="94">
        <v>12.45</v>
      </c>
      <c r="D14" s="66">
        <v>13.65</v>
      </c>
      <c r="E14" s="66">
        <v>16.3</v>
      </c>
      <c r="F14" s="26"/>
      <c r="G14" s="26"/>
      <c r="H14" s="26"/>
      <c r="I14" s="34">
        <v>34.340000000000003</v>
      </c>
      <c r="J14" s="27">
        <f t="shared" si="0"/>
        <v>42.4</v>
      </c>
      <c r="K14" s="88">
        <v>200</v>
      </c>
      <c r="L14" s="28">
        <v>3</v>
      </c>
      <c r="M14" s="26">
        <f t="shared" si="4"/>
        <v>14.13</v>
      </c>
      <c r="N14" s="26">
        <f t="shared" si="1"/>
        <v>1.97</v>
      </c>
      <c r="O14" s="29">
        <f t="shared" si="2"/>
        <v>0.13900000000000001</v>
      </c>
      <c r="P14" s="26">
        <f t="shared" si="5"/>
        <v>14.13</v>
      </c>
      <c r="Q14" s="26">
        <f t="shared" si="3"/>
        <v>2826</v>
      </c>
      <c r="R14" s="83">
        <f t="shared" si="6"/>
        <v>2730</v>
      </c>
      <c r="U14" s="52"/>
    </row>
    <row r="15" spans="1:21" ht="15.75" customHeight="1" x14ac:dyDescent="0.3">
      <c r="A15" s="13">
        <v>11</v>
      </c>
      <c r="B15" s="93" t="s">
        <v>79</v>
      </c>
      <c r="C15" s="94">
        <v>340.3</v>
      </c>
      <c r="D15" s="66">
        <v>345.3</v>
      </c>
      <c r="E15" s="66">
        <v>364.45</v>
      </c>
      <c r="F15" s="26"/>
      <c r="G15" s="26"/>
      <c r="H15" s="26"/>
      <c r="I15" s="33">
        <v>547.37</v>
      </c>
      <c r="J15" s="27">
        <f t="shared" si="0"/>
        <v>1050.05</v>
      </c>
      <c r="K15" s="100">
        <v>100</v>
      </c>
      <c r="L15" s="28">
        <v>3</v>
      </c>
      <c r="M15" s="26">
        <f t="shared" si="4"/>
        <v>350.02</v>
      </c>
      <c r="N15" s="26">
        <f t="shared" si="1"/>
        <v>12.75</v>
      </c>
      <c r="O15" s="29">
        <f t="shared" si="2"/>
        <v>3.5999999999999997E-2</v>
      </c>
      <c r="P15" s="26">
        <f t="shared" si="5"/>
        <v>350.02</v>
      </c>
      <c r="Q15" s="26">
        <f t="shared" si="3"/>
        <v>35002</v>
      </c>
      <c r="R15" s="83">
        <f t="shared" si="6"/>
        <v>34530</v>
      </c>
      <c r="U15" s="52"/>
    </row>
    <row r="16" spans="1:21" ht="15.75" customHeight="1" x14ac:dyDescent="0.3">
      <c r="A16" s="13">
        <v>12</v>
      </c>
      <c r="B16" s="93" t="s">
        <v>80</v>
      </c>
      <c r="C16" s="94">
        <v>604.04999999999995</v>
      </c>
      <c r="D16" s="66">
        <v>607.45000000000005</v>
      </c>
      <c r="E16" s="66">
        <v>618.9</v>
      </c>
      <c r="F16" s="26"/>
      <c r="G16" s="26"/>
      <c r="H16" s="26"/>
      <c r="I16" s="33">
        <v>764.1</v>
      </c>
      <c r="J16" s="27">
        <f t="shared" si="0"/>
        <v>1830.4</v>
      </c>
      <c r="K16" s="88">
        <v>10</v>
      </c>
      <c r="L16" s="28">
        <v>3</v>
      </c>
      <c r="M16" s="26">
        <f t="shared" si="4"/>
        <v>610.13</v>
      </c>
      <c r="N16" s="26">
        <f t="shared" si="1"/>
        <v>7.78</v>
      </c>
      <c r="O16" s="29">
        <f t="shared" si="2"/>
        <v>1.2999999999999999E-2</v>
      </c>
      <c r="P16" s="26">
        <f t="shared" si="5"/>
        <v>610.13</v>
      </c>
      <c r="Q16" s="26">
        <f t="shared" si="3"/>
        <v>6101.3</v>
      </c>
      <c r="R16" s="83">
        <f t="shared" si="6"/>
        <v>6074.5</v>
      </c>
      <c r="U16" s="52"/>
    </row>
    <row r="17" spans="1:21" ht="15.75" customHeight="1" x14ac:dyDescent="0.3">
      <c r="A17" s="13">
        <v>13</v>
      </c>
      <c r="B17" s="93" t="s">
        <v>81</v>
      </c>
      <c r="C17" s="94">
        <v>112.6</v>
      </c>
      <c r="D17" s="66">
        <v>113.85</v>
      </c>
      <c r="E17" s="66">
        <v>118.4</v>
      </c>
      <c r="F17" s="26"/>
      <c r="G17" s="26"/>
      <c r="H17" s="26"/>
      <c r="I17" s="33">
        <v>305.07</v>
      </c>
      <c r="J17" s="27">
        <f t="shared" si="0"/>
        <v>344.85</v>
      </c>
      <c r="K17" s="88">
        <v>10</v>
      </c>
      <c r="L17" s="28">
        <v>3</v>
      </c>
      <c r="M17" s="26">
        <f t="shared" si="4"/>
        <v>114.95</v>
      </c>
      <c r="N17" s="26">
        <f t="shared" si="1"/>
        <v>3.05</v>
      </c>
      <c r="O17" s="29">
        <f t="shared" si="2"/>
        <v>2.7E-2</v>
      </c>
      <c r="P17" s="26">
        <f t="shared" si="5"/>
        <v>114.95</v>
      </c>
      <c r="Q17" s="26">
        <f t="shared" si="3"/>
        <v>1149.5</v>
      </c>
      <c r="R17" s="83">
        <f t="shared" si="6"/>
        <v>1138.5</v>
      </c>
      <c r="U17" s="52"/>
    </row>
    <row r="18" spans="1:21" ht="15.75" customHeight="1" x14ac:dyDescent="0.3">
      <c r="A18" s="13">
        <v>14</v>
      </c>
      <c r="B18" s="93" t="s">
        <v>82</v>
      </c>
      <c r="C18" s="94">
        <v>39</v>
      </c>
      <c r="D18" s="107">
        <v>38.06</v>
      </c>
      <c r="E18" s="107">
        <v>38.53</v>
      </c>
      <c r="F18" s="26"/>
      <c r="G18" s="26"/>
      <c r="H18" s="26"/>
      <c r="I18" s="108">
        <v>38.53</v>
      </c>
      <c r="J18" s="27">
        <f t="shared" si="0"/>
        <v>115.59</v>
      </c>
      <c r="K18" s="88">
        <v>50</v>
      </c>
      <c r="L18" s="28">
        <v>3</v>
      </c>
      <c r="M18" s="26">
        <f t="shared" si="4"/>
        <v>38.53</v>
      </c>
      <c r="N18" s="26">
        <f t="shared" si="1"/>
        <v>0.47</v>
      </c>
      <c r="O18" s="29">
        <f t="shared" si="2"/>
        <v>1.2E-2</v>
      </c>
      <c r="P18" s="26">
        <f t="shared" si="5"/>
        <v>38.53</v>
      </c>
      <c r="Q18" s="26">
        <f t="shared" si="3"/>
        <v>1926.5</v>
      </c>
      <c r="R18" s="83">
        <f t="shared" si="6"/>
        <v>1903</v>
      </c>
    </row>
    <row r="19" spans="1:21" ht="15.75" customHeight="1" x14ac:dyDescent="0.3">
      <c r="A19" s="13">
        <v>14</v>
      </c>
      <c r="B19" s="93" t="s">
        <v>82</v>
      </c>
      <c r="C19" s="94">
        <v>56.31</v>
      </c>
      <c r="D19" s="107">
        <v>58.1</v>
      </c>
      <c r="E19" s="107">
        <v>65.540000000000006</v>
      </c>
      <c r="F19" s="59"/>
      <c r="G19" s="59"/>
      <c r="H19" s="59"/>
      <c r="I19" s="108">
        <v>65</v>
      </c>
      <c r="J19" s="27">
        <f t="shared" si="0"/>
        <v>179.95</v>
      </c>
      <c r="K19" s="88">
        <v>50</v>
      </c>
      <c r="L19" s="28">
        <v>3</v>
      </c>
      <c r="M19" s="26">
        <f t="shared" si="4"/>
        <v>59.98</v>
      </c>
      <c r="N19" s="26">
        <f t="shared" si="1"/>
        <v>4.8899999999999997</v>
      </c>
      <c r="O19" s="29">
        <f t="shared" si="2"/>
        <v>8.2000000000000003E-2</v>
      </c>
      <c r="P19" s="26">
        <f t="shared" si="5"/>
        <v>59.98</v>
      </c>
      <c r="Q19" s="26">
        <f t="shared" si="3"/>
        <v>2999</v>
      </c>
      <c r="R19" s="83">
        <f t="shared" ref="R19:R34" si="7">C19*K19</f>
        <v>2815.5</v>
      </c>
    </row>
    <row r="20" spans="1:21" ht="15.75" customHeight="1" x14ac:dyDescent="0.3">
      <c r="A20" s="13">
        <v>15</v>
      </c>
      <c r="B20" s="93" t="s">
        <v>83</v>
      </c>
      <c r="C20" s="94">
        <v>307.55</v>
      </c>
      <c r="D20" s="66">
        <v>308.75</v>
      </c>
      <c r="E20" s="66">
        <v>313.60000000000002</v>
      </c>
      <c r="F20" s="59"/>
      <c r="G20" s="59"/>
      <c r="H20" s="59"/>
      <c r="I20" s="33">
        <v>375.51</v>
      </c>
      <c r="J20" s="27">
        <f t="shared" si="0"/>
        <v>929.9</v>
      </c>
      <c r="K20" s="88">
        <v>50</v>
      </c>
      <c r="L20" s="28">
        <v>3</v>
      </c>
      <c r="M20" s="26">
        <f t="shared" si="4"/>
        <v>309.97000000000003</v>
      </c>
      <c r="N20" s="26">
        <f t="shared" si="1"/>
        <v>3.2</v>
      </c>
      <c r="O20" s="29">
        <f t="shared" si="2"/>
        <v>0.01</v>
      </c>
      <c r="P20" s="26">
        <f t="shared" si="5"/>
        <v>309.97000000000003</v>
      </c>
      <c r="Q20" s="26">
        <f t="shared" si="3"/>
        <v>15498.5</v>
      </c>
      <c r="R20" s="83">
        <f t="shared" si="7"/>
        <v>15377.5</v>
      </c>
    </row>
    <row r="21" spans="1:21" ht="15.75" customHeight="1" x14ac:dyDescent="0.3">
      <c r="A21" s="13">
        <v>16</v>
      </c>
      <c r="B21" s="93" t="s">
        <v>84</v>
      </c>
      <c r="C21" s="94">
        <v>217.88</v>
      </c>
      <c r="D21" s="66">
        <v>218.94</v>
      </c>
      <c r="E21" s="66">
        <v>223.1</v>
      </c>
      <c r="F21" s="59"/>
      <c r="G21" s="59"/>
      <c r="H21" s="59"/>
      <c r="I21" s="33">
        <v>245.07</v>
      </c>
      <c r="J21" s="27">
        <f t="shared" si="0"/>
        <v>659.92</v>
      </c>
      <c r="K21" s="88">
        <v>30</v>
      </c>
      <c r="L21" s="28">
        <v>3</v>
      </c>
      <c r="M21" s="26">
        <f t="shared" si="4"/>
        <v>219.97</v>
      </c>
      <c r="N21" s="26">
        <f t="shared" si="1"/>
        <v>2.76</v>
      </c>
      <c r="O21" s="29">
        <f t="shared" si="2"/>
        <v>1.2999999999999999E-2</v>
      </c>
      <c r="P21" s="26">
        <f t="shared" si="5"/>
        <v>219.97</v>
      </c>
      <c r="Q21" s="26">
        <f t="shared" si="3"/>
        <v>6599.1</v>
      </c>
      <c r="R21" s="83">
        <f t="shared" si="7"/>
        <v>6536.4</v>
      </c>
    </row>
    <row r="22" spans="1:21" ht="15.75" customHeight="1" x14ac:dyDescent="0.3">
      <c r="A22" s="13">
        <v>18</v>
      </c>
      <c r="B22" s="93" t="s">
        <v>84</v>
      </c>
      <c r="C22" s="94">
        <v>217.88</v>
      </c>
      <c r="D22" s="66">
        <v>218.95</v>
      </c>
      <c r="E22" s="66">
        <v>223.1</v>
      </c>
      <c r="F22" s="59"/>
      <c r="G22" s="59"/>
      <c r="H22" s="59"/>
      <c r="I22" s="33">
        <v>242.7</v>
      </c>
      <c r="J22" s="27">
        <f t="shared" si="0"/>
        <v>659.93</v>
      </c>
      <c r="K22" s="88">
        <v>30</v>
      </c>
      <c r="L22" s="28">
        <v>3</v>
      </c>
      <c r="M22" s="26">
        <f t="shared" si="4"/>
        <v>219.98</v>
      </c>
      <c r="N22" s="26">
        <f t="shared" si="1"/>
        <v>2.76</v>
      </c>
      <c r="O22" s="29">
        <f t="shared" si="2"/>
        <v>1.2999999999999999E-2</v>
      </c>
      <c r="P22" s="26">
        <f t="shared" si="5"/>
        <v>219.98</v>
      </c>
      <c r="Q22" s="26">
        <f t="shared" si="3"/>
        <v>6599.4</v>
      </c>
      <c r="R22" s="83">
        <f t="shared" si="7"/>
        <v>6536.4</v>
      </c>
    </row>
    <row r="23" spans="1:21" ht="15.75" hidden="1" customHeight="1" x14ac:dyDescent="0.3">
      <c r="A23" s="13">
        <v>19</v>
      </c>
      <c r="B23" s="14"/>
      <c r="C23" s="32"/>
      <c r="D23" s="59"/>
      <c r="E23" s="59"/>
      <c r="F23" s="59"/>
      <c r="G23" s="59"/>
      <c r="H23" s="59"/>
      <c r="I23" s="61"/>
      <c r="J23" s="62"/>
      <c r="K23" s="14"/>
      <c r="L23" s="63"/>
      <c r="M23" s="64"/>
      <c r="N23" s="64"/>
      <c r="O23" s="65"/>
      <c r="P23" s="66"/>
      <c r="Q23" s="59"/>
      <c r="R23" s="83">
        <f t="shared" si="7"/>
        <v>0</v>
      </c>
      <c r="U23" t="s">
        <v>51</v>
      </c>
    </row>
    <row r="24" spans="1:21" ht="15.75" hidden="1" customHeight="1" x14ac:dyDescent="0.3">
      <c r="A24" s="13">
        <v>20</v>
      </c>
      <c r="B24" s="14"/>
      <c r="C24" s="32"/>
      <c r="D24" s="59"/>
      <c r="E24" s="59"/>
      <c r="F24" s="59"/>
      <c r="G24" s="59"/>
      <c r="H24" s="59"/>
      <c r="I24" s="61"/>
      <c r="J24" s="62"/>
      <c r="K24" s="14"/>
      <c r="L24" s="63"/>
      <c r="M24" s="64"/>
      <c r="N24" s="64"/>
      <c r="O24" s="65"/>
      <c r="P24" s="66"/>
      <c r="Q24" s="59"/>
      <c r="R24" s="83">
        <f t="shared" si="7"/>
        <v>0</v>
      </c>
    </row>
    <row r="25" spans="1:21" ht="15.75" hidden="1" customHeight="1" x14ac:dyDescent="0.3">
      <c r="A25" s="13">
        <v>21</v>
      </c>
      <c r="B25" s="14"/>
      <c r="C25" s="32"/>
      <c r="D25" s="59"/>
      <c r="E25" s="59"/>
      <c r="F25" s="59"/>
      <c r="G25" s="59"/>
      <c r="H25" s="59"/>
      <c r="I25" s="61"/>
      <c r="J25" s="62"/>
      <c r="K25" s="14"/>
      <c r="L25" s="63"/>
      <c r="M25" s="64"/>
      <c r="N25" s="64"/>
      <c r="O25" s="65"/>
      <c r="P25" s="66"/>
      <c r="Q25" s="59"/>
      <c r="R25" s="83">
        <f t="shared" si="7"/>
        <v>0</v>
      </c>
    </row>
    <row r="26" spans="1:21" ht="15.75" hidden="1" customHeight="1" x14ac:dyDescent="0.3">
      <c r="A26" s="13">
        <v>22</v>
      </c>
      <c r="B26" s="14"/>
      <c r="C26" s="32"/>
      <c r="D26" s="59"/>
      <c r="E26" s="59"/>
      <c r="F26" s="59"/>
      <c r="G26" s="59"/>
      <c r="H26" s="59"/>
      <c r="I26" s="61"/>
      <c r="J26" s="62"/>
      <c r="K26" s="14"/>
      <c r="L26" s="63"/>
      <c r="M26" s="64"/>
      <c r="N26" s="64"/>
      <c r="O26" s="65"/>
      <c r="P26" s="66"/>
      <c r="Q26" s="59"/>
      <c r="R26" s="83">
        <f t="shared" si="7"/>
        <v>0</v>
      </c>
    </row>
    <row r="27" spans="1:21" ht="15.75" hidden="1" customHeight="1" x14ac:dyDescent="0.3">
      <c r="A27" s="13">
        <v>23</v>
      </c>
      <c r="B27" s="14"/>
      <c r="C27" s="32"/>
      <c r="D27" s="59"/>
      <c r="E27" s="59"/>
      <c r="F27" s="59"/>
      <c r="G27" s="59"/>
      <c r="H27" s="59"/>
      <c r="I27" s="61"/>
      <c r="J27" s="62"/>
      <c r="K27" s="14"/>
      <c r="L27" s="63"/>
      <c r="M27" s="64"/>
      <c r="N27" s="64"/>
      <c r="O27" s="65"/>
      <c r="P27" s="66"/>
      <c r="Q27" s="59"/>
      <c r="R27" s="83">
        <f t="shared" si="7"/>
        <v>0</v>
      </c>
    </row>
    <row r="28" spans="1:21" ht="15.75" hidden="1" customHeight="1" x14ac:dyDescent="0.3">
      <c r="A28" s="13">
        <v>24</v>
      </c>
      <c r="B28" s="14"/>
      <c r="C28" s="32"/>
      <c r="D28" s="59"/>
      <c r="E28" s="59"/>
      <c r="F28" s="59"/>
      <c r="G28" s="59"/>
      <c r="H28" s="59"/>
      <c r="I28" s="61"/>
      <c r="J28" s="62"/>
      <c r="K28" s="14"/>
      <c r="L28" s="63"/>
      <c r="M28" s="64"/>
      <c r="N28" s="64"/>
      <c r="O28" s="65"/>
      <c r="P28" s="66"/>
      <c r="Q28" s="59"/>
      <c r="R28" s="83">
        <f t="shared" si="7"/>
        <v>0</v>
      </c>
    </row>
    <row r="29" spans="1:21" ht="15.75" hidden="1" customHeight="1" x14ac:dyDescent="0.3">
      <c r="A29" s="13">
        <v>25</v>
      </c>
      <c r="B29" s="14"/>
      <c r="C29" s="32"/>
      <c r="D29" s="59"/>
      <c r="E29" s="59"/>
      <c r="F29" s="59"/>
      <c r="G29" s="59"/>
      <c r="H29" s="59"/>
      <c r="I29" s="30"/>
      <c r="J29" s="62"/>
      <c r="K29" s="14"/>
      <c r="L29" s="63"/>
      <c r="M29" s="64"/>
      <c r="N29" s="64"/>
      <c r="O29" s="65"/>
      <c r="P29" s="66"/>
      <c r="Q29" s="59"/>
      <c r="R29" s="83">
        <f t="shared" si="7"/>
        <v>0</v>
      </c>
    </row>
    <row r="30" spans="1:21" ht="15.75" hidden="1" customHeight="1" x14ac:dyDescent="0.3">
      <c r="A30" s="13">
        <v>26</v>
      </c>
      <c r="B30" s="14"/>
      <c r="C30" s="32"/>
      <c r="D30" s="59"/>
      <c r="E30" s="59"/>
      <c r="F30" s="59"/>
      <c r="G30" s="59"/>
      <c r="H30" s="59"/>
      <c r="I30" s="61"/>
      <c r="J30" s="62"/>
      <c r="K30" s="14"/>
      <c r="L30" s="63"/>
      <c r="M30" s="64"/>
      <c r="N30" s="64"/>
      <c r="O30" s="65"/>
      <c r="P30" s="66"/>
      <c r="Q30" s="59"/>
      <c r="R30" s="83">
        <f t="shared" si="7"/>
        <v>0</v>
      </c>
    </row>
    <row r="31" spans="1:21" ht="15.75" hidden="1" customHeight="1" x14ac:dyDescent="0.3">
      <c r="A31" s="13">
        <v>27</v>
      </c>
      <c r="B31" s="14"/>
      <c r="C31" s="32"/>
      <c r="D31" s="59"/>
      <c r="E31" s="59"/>
      <c r="F31" s="59"/>
      <c r="G31" s="59"/>
      <c r="H31" s="59"/>
      <c r="I31" s="61"/>
      <c r="J31" s="62"/>
      <c r="K31" s="14"/>
      <c r="L31" s="63"/>
      <c r="M31" s="64"/>
      <c r="N31" s="64"/>
      <c r="O31" s="65"/>
      <c r="P31" s="66"/>
      <c r="Q31" s="59"/>
      <c r="R31" s="83">
        <f t="shared" si="7"/>
        <v>0</v>
      </c>
    </row>
    <row r="32" spans="1:21" ht="15.75" hidden="1" customHeight="1" x14ac:dyDescent="0.3">
      <c r="A32" s="13">
        <v>28</v>
      </c>
      <c r="B32" s="14"/>
      <c r="C32" s="32"/>
      <c r="D32" s="59"/>
      <c r="E32" s="59"/>
      <c r="F32" s="59"/>
      <c r="G32" s="59"/>
      <c r="H32" s="59"/>
      <c r="I32" s="61"/>
      <c r="J32" s="62"/>
      <c r="K32" s="14"/>
      <c r="L32" s="63"/>
      <c r="M32" s="64"/>
      <c r="N32" s="64"/>
      <c r="O32" s="65"/>
      <c r="P32" s="66"/>
      <c r="Q32" s="59"/>
      <c r="R32" s="83">
        <f t="shared" si="7"/>
        <v>0</v>
      </c>
    </row>
    <row r="33" spans="1:21" ht="15.75" hidden="1" customHeight="1" x14ac:dyDescent="0.3">
      <c r="A33" s="13">
        <v>29</v>
      </c>
      <c r="B33" s="14"/>
      <c r="C33" s="32"/>
      <c r="D33" s="59"/>
      <c r="E33" s="59"/>
      <c r="F33" s="59"/>
      <c r="G33" s="59"/>
      <c r="H33" s="59"/>
      <c r="I33" s="61"/>
      <c r="J33" s="62"/>
      <c r="K33" s="14"/>
      <c r="L33" s="63"/>
      <c r="M33" s="64"/>
      <c r="N33" s="64"/>
      <c r="O33" s="65"/>
      <c r="P33" s="66"/>
      <c r="Q33" s="59"/>
      <c r="R33" s="83">
        <f t="shared" si="7"/>
        <v>0</v>
      </c>
    </row>
    <row r="34" spans="1:21" ht="15.75" hidden="1" customHeight="1" x14ac:dyDescent="0.3">
      <c r="A34" s="13">
        <v>30</v>
      </c>
      <c r="B34" s="14"/>
      <c r="C34" s="32"/>
      <c r="D34" s="59"/>
      <c r="E34" s="59"/>
      <c r="F34" s="59"/>
      <c r="G34" s="59"/>
      <c r="H34" s="59"/>
      <c r="I34" s="61"/>
      <c r="J34" s="62"/>
      <c r="K34" s="14"/>
      <c r="L34" s="63"/>
      <c r="M34" s="64"/>
      <c r="N34" s="64"/>
      <c r="O34" s="65"/>
      <c r="P34" s="66"/>
      <c r="Q34" s="59"/>
      <c r="R34" s="83">
        <f t="shared" si="7"/>
        <v>0</v>
      </c>
    </row>
    <row r="35" spans="1:21" x14ac:dyDescent="0.3">
      <c r="A35" s="15"/>
      <c r="B35" s="16"/>
      <c r="C35" s="16"/>
      <c r="D35" s="16"/>
      <c r="E35" s="16"/>
      <c r="F35" s="16"/>
      <c r="G35" s="16"/>
      <c r="H35" s="16"/>
      <c r="I35" s="16"/>
      <c r="J35" s="17"/>
      <c r="K35" s="16"/>
      <c r="L35" s="16"/>
      <c r="M35" s="18"/>
      <c r="N35" s="18"/>
      <c r="O35" s="19"/>
      <c r="P35" s="19"/>
      <c r="Q35" s="18"/>
    </row>
    <row r="36" spans="1:21" x14ac:dyDescent="0.3">
      <c r="A36" s="127" t="s">
        <v>49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9"/>
      <c r="Q36" s="21">
        <f>SUM(Q5:Q35)</f>
        <v>143064.26</v>
      </c>
    </row>
    <row r="37" spans="1:21" ht="54.75" customHeight="1" x14ac:dyDescent="0.3">
      <c r="A37" s="2"/>
      <c r="B37" s="151" t="s">
        <v>53</v>
      </c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S37" t="s">
        <v>51</v>
      </c>
      <c r="T37" t="s">
        <v>51</v>
      </c>
      <c r="U37" t="s">
        <v>51</v>
      </c>
    </row>
    <row r="38" spans="1:21" ht="39.75" customHeight="1" x14ac:dyDescent="0.3">
      <c r="A38" s="2"/>
      <c r="B38" s="152" t="s">
        <v>54</v>
      </c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S38" t="s">
        <v>51</v>
      </c>
    </row>
    <row r="39" spans="1:21" ht="49.5" customHeight="1" x14ac:dyDescent="0.3">
      <c r="A39" s="22"/>
      <c r="B39" s="152" t="s">
        <v>55</v>
      </c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</row>
    <row r="40" spans="1:21" x14ac:dyDescent="0.3">
      <c r="A40" s="22"/>
      <c r="B40" s="163" t="s">
        <v>150</v>
      </c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</row>
    <row r="41" spans="1:21" hidden="1" x14ac:dyDescent="0.3">
      <c r="A41" s="22"/>
      <c r="B41" s="2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78">
        <f>Q5+Q6+Q7+Q8+Q9+Q10+Q11+Q12+Q13+Q14+Q15+Q16+Q17+Q18+Q19+Q20+Q21+Q22</f>
        <v>143064.26</v>
      </c>
    </row>
  </sheetData>
  <mergeCells count="17">
    <mergeCell ref="B40:Q40"/>
    <mergeCell ref="P2:P3"/>
    <mergeCell ref="Q2:Q3"/>
    <mergeCell ref="A36:P36"/>
    <mergeCell ref="B37:Q37"/>
    <mergeCell ref="B38:Q38"/>
    <mergeCell ref="B39:Q39"/>
    <mergeCell ref="A1:Q1"/>
    <mergeCell ref="A2:A3"/>
    <mergeCell ref="B2:B3"/>
    <mergeCell ref="C2:G2"/>
    <mergeCell ref="H2:H3"/>
    <mergeCell ref="I2:I3"/>
    <mergeCell ref="J2:J3"/>
    <mergeCell ref="K2:K3"/>
    <mergeCell ref="L2:L3"/>
    <mergeCell ref="M2:O2"/>
  </mergeCells>
  <pageMargins left="0.7" right="0.7" top="0.75" bottom="0.75" header="0.3" footer="0.3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0"/>
  <sheetViews>
    <sheetView zoomScaleNormal="100" zoomScaleSheetLayoutView="85" workbookViewId="0">
      <selection activeCell="B5" sqref="B5:B12"/>
    </sheetView>
  </sheetViews>
  <sheetFormatPr defaultRowHeight="14.4" x14ac:dyDescent="0.3"/>
  <cols>
    <col min="1" max="1" width="5.88671875" customWidth="1"/>
    <col min="2" max="2" width="30.88671875" customWidth="1"/>
    <col min="6" max="6" width="0" hidden="1" customWidth="1"/>
    <col min="7" max="7" width="13.44140625" hidden="1" customWidth="1"/>
    <col min="8" max="8" width="12.33203125" customWidth="1"/>
    <col min="9" max="9" width="14.6640625" customWidth="1"/>
    <col min="10" max="10" width="13.5546875" customWidth="1"/>
    <col min="11" max="11" width="12.5546875" customWidth="1"/>
    <col min="12" max="12" width="13.109375" customWidth="1"/>
    <col min="13" max="13" width="13.33203125" customWidth="1"/>
    <col min="14" max="14" width="10.88671875" customWidth="1"/>
    <col min="15" max="15" width="11" customWidth="1"/>
  </cols>
  <sheetData>
    <row r="1" spans="1:24" x14ac:dyDescent="0.3">
      <c r="A1" s="162" t="s">
        <v>50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24" ht="117" customHeight="1" x14ac:dyDescent="0.3">
      <c r="A2" s="149" t="s">
        <v>3</v>
      </c>
      <c r="B2" s="157" t="s">
        <v>4</v>
      </c>
      <c r="C2" s="159" t="s">
        <v>5</v>
      </c>
      <c r="D2" s="160"/>
      <c r="E2" s="160"/>
      <c r="F2" s="160"/>
      <c r="G2" s="161"/>
      <c r="H2" s="130" t="s">
        <v>70</v>
      </c>
      <c r="I2" s="164" t="s">
        <v>6</v>
      </c>
      <c r="J2" s="145"/>
      <c r="K2" s="130" t="s">
        <v>52</v>
      </c>
      <c r="L2" s="130" t="s">
        <v>7</v>
      </c>
      <c r="M2" s="132" t="s">
        <v>8</v>
      </c>
      <c r="N2" s="133"/>
      <c r="O2" s="134"/>
      <c r="P2" s="135" t="s">
        <v>9</v>
      </c>
      <c r="Q2" s="155" t="s">
        <v>10</v>
      </c>
    </row>
    <row r="3" spans="1:24" ht="109.5" customHeight="1" x14ac:dyDescent="0.3">
      <c r="A3" s="150"/>
      <c r="B3" s="158"/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131"/>
      <c r="I3" s="165"/>
      <c r="J3" s="145"/>
      <c r="K3" s="131"/>
      <c r="L3" s="131"/>
      <c r="M3" s="5" t="s">
        <v>18</v>
      </c>
      <c r="N3" s="6" t="s">
        <v>19</v>
      </c>
      <c r="O3" s="7" t="s">
        <v>20</v>
      </c>
      <c r="P3" s="136"/>
      <c r="Q3" s="156"/>
    </row>
    <row r="4" spans="1:24" ht="43.5" customHeight="1" x14ac:dyDescent="0.3">
      <c r="A4" s="8">
        <v>1</v>
      </c>
      <c r="B4" s="9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 t="s">
        <v>21</v>
      </c>
      <c r="I4" s="8" t="s">
        <v>22</v>
      </c>
      <c r="J4" s="8" t="s">
        <v>23</v>
      </c>
      <c r="K4" s="60">
        <v>10</v>
      </c>
      <c r="L4" s="60" t="s">
        <v>24</v>
      </c>
      <c r="M4" s="60" t="s">
        <v>25</v>
      </c>
      <c r="N4" s="60">
        <v>13</v>
      </c>
      <c r="O4" s="60">
        <v>14</v>
      </c>
      <c r="P4" s="60" t="s">
        <v>26</v>
      </c>
      <c r="Q4" s="8" t="s">
        <v>27</v>
      </c>
      <c r="X4" t="s">
        <v>51</v>
      </c>
    </row>
    <row r="5" spans="1:24" ht="27.75" customHeight="1" x14ac:dyDescent="0.3">
      <c r="A5" s="13">
        <v>1</v>
      </c>
      <c r="B5" s="101" t="s">
        <v>85</v>
      </c>
      <c r="C5" s="94">
        <v>34.43</v>
      </c>
      <c r="D5" s="66">
        <v>34.75</v>
      </c>
      <c r="E5" s="66">
        <v>35.86</v>
      </c>
      <c r="F5" s="26"/>
      <c r="G5" s="26"/>
      <c r="H5" s="26"/>
      <c r="I5" s="33">
        <v>73.87</v>
      </c>
      <c r="J5" s="27">
        <f t="shared" ref="J5:J12" si="0">C5+D5+E5+F5+G5+H5</f>
        <v>105.04</v>
      </c>
      <c r="K5" s="88">
        <v>100</v>
      </c>
      <c r="L5" s="28">
        <v>3</v>
      </c>
      <c r="M5" s="26">
        <f t="shared" ref="M5:M12" si="1">IF(ISERR(AVERAGE(C5:H5)),"",AVERAGE(C5:H5))</f>
        <v>35.01</v>
      </c>
      <c r="N5" s="26">
        <f t="shared" ref="N5:N12" si="2">IF(ISERR(STDEV(C5:H5)),"",STDEV(C5:H5))</f>
        <v>0.75</v>
      </c>
      <c r="O5" s="29">
        <f t="shared" ref="O5:O12" si="3">IF(ISERR(N5/M5),"",N5/M5)</f>
        <v>2.1000000000000001E-2</v>
      </c>
      <c r="P5" s="26">
        <f t="shared" ref="P5:P12" si="4">MIN(I5,M5)</f>
        <v>35.01</v>
      </c>
      <c r="Q5" s="26">
        <f t="shared" ref="Q5:Q12" si="5">P5*K5</f>
        <v>3501</v>
      </c>
      <c r="R5" s="83">
        <f>E5*K5</f>
        <v>3586</v>
      </c>
      <c r="U5" t="s">
        <v>51</v>
      </c>
    </row>
    <row r="6" spans="1:24" ht="27.75" customHeight="1" x14ac:dyDescent="0.3">
      <c r="A6" s="13">
        <v>2</v>
      </c>
      <c r="B6" s="101" t="s">
        <v>89</v>
      </c>
      <c r="C6" s="94">
        <v>297.75</v>
      </c>
      <c r="D6" s="66">
        <v>298.8</v>
      </c>
      <c r="E6" s="66">
        <v>303.44</v>
      </c>
      <c r="F6" s="26"/>
      <c r="G6" s="26"/>
      <c r="H6" s="26"/>
      <c r="I6" s="33">
        <v>675.25</v>
      </c>
      <c r="J6" s="27">
        <f t="shared" si="0"/>
        <v>899.99</v>
      </c>
      <c r="K6" s="88">
        <v>20</v>
      </c>
      <c r="L6" s="28">
        <v>3</v>
      </c>
      <c r="M6" s="26">
        <f t="shared" si="1"/>
        <v>300</v>
      </c>
      <c r="N6" s="26">
        <f t="shared" si="2"/>
        <v>3.03</v>
      </c>
      <c r="O6" s="29">
        <f t="shared" si="3"/>
        <v>0.01</v>
      </c>
      <c r="P6" s="26">
        <f t="shared" si="4"/>
        <v>300</v>
      </c>
      <c r="Q6" s="26">
        <f t="shared" si="5"/>
        <v>6000</v>
      </c>
      <c r="R6" s="83">
        <f t="shared" ref="R6:R11" si="6">E6*K6</f>
        <v>6068.8</v>
      </c>
    </row>
    <row r="7" spans="1:24" ht="27.75" customHeight="1" x14ac:dyDescent="0.3">
      <c r="A7" s="13">
        <v>3</v>
      </c>
      <c r="B7" s="101" t="s">
        <v>88</v>
      </c>
      <c r="C7" s="94">
        <v>149.68</v>
      </c>
      <c r="D7" s="66">
        <v>149.85</v>
      </c>
      <c r="E7" s="66">
        <v>150.4</v>
      </c>
      <c r="F7" s="26"/>
      <c r="G7" s="26"/>
      <c r="H7" s="26"/>
      <c r="I7" s="33">
        <v>240.11</v>
      </c>
      <c r="J7" s="27">
        <f t="shared" si="0"/>
        <v>449.93</v>
      </c>
      <c r="K7" s="88">
        <v>20</v>
      </c>
      <c r="L7" s="28">
        <v>3</v>
      </c>
      <c r="M7" s="26">
        <f t="shared" si="1"/>
        <v>149.97999999999999</v>
      </c>
      <c r="N7" s="26">
        <f t="shared" si="2"/>
        <v>0.38</v>
      </c>
      <c r="O7" s="29">
        <f t="shared" si="3"/>
        <v>3.0000000000000001E-3</v>
      </c>
      <c r="P7" s="26">
        <f t="shared" si="4"/>
        <v>149.97999999999999</v>
      </c>
      <c r="Q7" s="26">
        <f t="shared" si="5"/>
        <v>2999.6</v>
      </c>
      <c r="R7" s="83">
        <f t="shared" si="6"/>
        <v>3008</v>
      </c>
      <c r="T7" t="s">
        <v>51</v>
      </c>
    </row>
    <row r="8" spans="1:24" ht="27.75" customHeight="1" x14ac:dyDescent="0.3">
      <c r="A8" s="13">
        <v>4</v>
      </c>
      <c r="B8" s="101" t="s">
        <v>86</v>
      </c>
      <c r="C8" s="94">
        <v>34.57</v>
      </c>
      <c r="D8" s="66">
        <v>34.78</v>
      </c>
      <c r="E8" s="66">
        <v>35.6</v>
      </c>
      <c r="F8" s="26"/>
      <c r="G8" s="26"/>
      <c r="H8" s="26"/>
      <c r="I8" s="34">
        <v>61.88</v>
      </c>
      <c r="J8" s="27">
        <f t="shared" si="0"/>
        <v>104.95</v>
      </c>
      <c r="K8" s="88">
        <v>80</v>
      </c>
      <c r="L8" s="28">
        <v>3</v>
      </c>
      <c r="M8" s="26">
        <f t="shared" si="1"/>
        <v>34.979999999999997</v>
      </c>
      <c r="N8" s="26">
        <f t="shared" si="2"/>
        <v>0.54</v>
      </c>
      <c r="O8" s="29">
        <f t="shared" si="3"/>
        <v>1.4999999999999999E-2</v>
      </c>
      <c r="P8" s="26">
        <f t="shared" si="4"/>
        <v>34.979999999999997</v>
      </c>
      <c r="Q8" s="26">
        <f t="shared" si="5"/>
        <v>2798.4</v>
      </c>
      <c r="R8" s="83">
        <f t="shared" si="6"/>
        <v>2848</v>
      </c>
    </row>
    <row r="9" spans="1:24" ht="27.75" customHeight="1" x14ac:dyDescent="0.3">
      <c r="A9" s="13">
        <v>5</v>
      </c>
      <c r="B9" s="101" t="s">
        <v>87</v>
      </c>
      <c r="C9" s="94">
        <v>39.619999999999997</v>
      </c>
      <c r="D9" s="66">
        <v>39.81</v>
      </c>
      <c r="E9" s="66">
        <v>40.549999999999997</v>
      </c>
      <c r="F9" s="26"/>
      <c r="G9" s="26"/>
      <c r="H9" s="26"/>
      <c r="I9" s="33">
        <v>46.88</v>
      </c>
      <c r="J9" s="27">
        <f t="shared" si="0"/>
        <v>119.98</v>
      </c>
      <c r="K9" s="88">
        <v>80</v>
      </c>
      <c r="L9" s="28">
        <v>3</v>
      </c>
      <c r="M9" s="26">
        <f t="shared" si="1"/>
        <v>39.99</v>
      </c>
      <c r="N9" s="26">
        <f t="shared" si="2"/>
        <v>0.49</v>
      </c>
      <c r="O9" s="29">
        <f t="shared" si="3"/>
        <v>1.2E-2</v>
      </c>
      <c r="P9" s="26">
        <f t="shared" si="4"/>
        <v>39.99</v>
      </c>
      <c r="Q9" s="26">
        <f t="shared" si="5"/>
        <v>3199.2</v>
      </c>
      <c r="R9" s="83">
        <f t="shared" si="6"/>
        <v>3244</v>
      </c>
    </row>
    <row r="10" spans="1:24" ht="27.75" customHeight="1" x14ac:dyDescent="0.3">
      <c r="A10" s="13">
        <v>6</v>
      </c>
      <c r="B10" s="101" t="s">
        <v>87</v>
      </c>
      <c r="C10" s="94">
        <v>28.84</v>
      </c>
      <c r="D10" s="66">
        <v>29.45</v>
      </c>
      <c r="E10" s="66">
        <v>31.74</v>
      </c>
      <c r="F10" s="26"/>
      <c r="G10" s="26"/>
      <c r="H10" s="26"/>
      <c r="I10" s="33">
        <v>83.15</v>
      </c>
      <c r="J10" s="27">
        <f t="shared" si="0"/>
        <v>90.03</v>
      </c>
      <c r="K10" s="88">
        <v>80</v>
      </c>
      <c r="L10" s="28">
        <v>3</v>
      </c>
      <c r="M10" s="26">
        <f t="shared" si="1"/>
        <v>30.01</v>
      </c>
      <c r="N10" s="26">
        <f t="shared" si="2"/>
        <v>1.53</v>
      </c>
      <c r="O10" s="29">
        <f t="shared" si="3"/>
        <v>5.0999999999999997E-2</v>
      </c>
      <c r="P10" s="26">
        <f t="shared" si="4"/>
        <v>30.01</v>
      </c>
      <c r="Q10" s="26">
        <f t="shared" si="5"/>
        <v>2400.8000000000002</v>
      </c>
      <c r="R10" s="83">
        <f t="shared" si="6"/>
        <v>2539.1999999999998</v>
      </c>
      <c r="T10" t="s">
        <v>51</v>
      </c>
    </row>
    <row r="11" spans="1:24" ht="27.75" customHeight="1" x14ac:dyDescent="0.3">
      <c r="A11" s="13">
        <v>7</v>
      </c>
      <c r="B11" s="101" t="s">
        <v>90</v>
      </c>
      <c r="C11" s="94">
        <v>243.68</v>
      </c>
      <c r="D11" s="66">
        <v>246.8</v>
      </c>
      <c r="E11" s="66">
        <v>259.39999999999998</v>
      </c>
      <c r="F11" s="26"/>
      <c r="G11" s="26"/>
      <c r="H11" s="26"/>
      <c r="I11" s="33">
        <v>195.15</v>
      </c>
      <c r="J11" s="27">
        <f t="shared" si="0"/>
        <v>749.88</v>
      </c>
      <c r="K11" s="88">
        <v>15</v>
      </c>
      <c r="L11" s="28">
        <v>3</v>
      </c>
      <c r="M11" s="26">
        <f t="shared" si="1"/>
        <v>249.96</v>
      </c>
      <c r="N11" s="26">
        <f t="shared" si="2"/>
        <v>8.32</v>
      </c>
      <c r="O11" s="29">
        <f t="shared" si="3"/>
        <v>3.3000000000000002E-2</v>
      </c>
      <c r="P11" s="26">
        <f t="shared" si="4"/>
        <v>195.15</v>
      </c>
      <c r="Q11" s="26">
        <f t="shared" si="5"/>
        <v>2927.25</v>
      </c>
      <c r="R11" s="83">
        <f t="shared" si="6"/>
        <v>3891</v>
      </c>
      <c r="U11" t="s">
        <v>51</v>
      </c>
    </row>
    <row r="12" spans="1:24" ht="27.75" customHeight="1" x14ac:dyDescent="0.3">
      <c r="A12" s="13">
        <v>8</v>
      </c>
      <c r="B12" s="101" t="s">
        <v>92</v>
      </c>
      <c r="C12" s="32">
        <v>380</v>
      </c>
      <c r="D12" s="26">
        <v>390</v>
      </c>
      <c r="E12" s="26">
        <v>420</v>
      </c>
      <c r="F12" s="26"/>
      <c r="G12" s="26"/>
      <c r="H12" s="26"/>
      <c r="I12" s="33">
        <v>531.38</v>
      </c>
      <c r="J12" s="27">
        <f t="shared" si="0"/>
        <v>1190</v>
      </c>
      <c r="K12" s="14">
        <v>15</v>
      </c>
      <c r="L12" s="28">
        <v>3</v>
      </c>
      <c r="M12" s="26">
        <f t="shared" si="1"/>
        <v>396.67</v>
      </c>
      <c r="N12" s="26">
        <f t="shared" si="2"/>
        <v>20.82</v>
      </c>
      <c r="O12" s="29">
        <f t="shared" si="3"/>
        <v>5.1999999999999998E-2</v>
      </c>
      <c r="P12" s="26">
        <f t="shared" si="4"/>
        <v>396.67</v>
      </c>
      <c r="Q12" s="26">
        <f t="shared" si="5"/>
        <v>5950.05</v>
      </c>
    </row>
    <row r="13" spans="1:24" ht="27.75" hidden="1" customHeight="1" x14ac:dyDescent="0.3">
      <c r="A13" s="13">
        <v>10</v>
      </c>
      <c r="B13" s="14" t="s">
        <v>28</v>
      </c>
      <c r="C13" s="32"/>
      <c r="D13" s="59"/>
      <c r="E13" s="59"/>
      <c r="F13" s="59"/>
      <c r="G13" s="59"/>
      <c r="H13" s="59"/>
      <c r="I13" s="61"/>
      <c r="J13" s="62">
        <f t="shared" ref="J13:J32" si="7">C13+D13+E13+F13+G13+H13</f>
        <v>0</v>
      </c>
      <c r="K13" s="14">
        <v>50</v>
      </c>
      <c r="L13" s="63">
        <v>3</v>
      </c>
      <c r="M13" s="64" t="str">
        <f t="shared" ref="M13:M32" si="8">IF(ISERR(AVERAGE(C13:H13)),"",AVERAGE(C13:H13))</f>
        <v/>
      </c>
      <c r="N13" s="64" t="str">
        <f t="shared" ref="N13:N32" si="9">IF(ISERR(STDEV(C13:H13)),"",STDEV(C13:H13))</f>
        <v/>
      </c>
      <c r="O13" s="65" t="str">
        <f t="shared" ref="O13:O32" si="10">IF(ISERR(N13/M13),"",N13/M13)</f>
        <v/>
      </c>
      <c r="P13" s="66">
        <f t="shared" ref="P13:P32" si="11">MIN(I13,M13)</f>
        <v>0</v>
      </c>
      <c r="Q13" s="59">
        <f t="shared" ref="Q13:Q32" si="12">P13*K13</f>
        <v>0</v>
      </c>
    </row>
    <row r="14" spans="1:24" ht="27.75" hidden="1" customHeight="1" x14ac:dyDescent="0.3">
      <c r="A14" s="13">
        <v>11</v>
      </c>
      <c r="B14" s="14" t="s">
        <v>29</v>
      </c>
      <c r="C14" s="32"/>
      <c r="D14" s="59"/>
      <c r="E14" s="59"/>
      <c r="F14" s="59"/>
      <c r="G14" s="59"/>
      <c r="H14" s="59"/>
      <c r="I14" s="61"/>
      <c r="J14" s="62">
        <f t="shared" si="7"/>
        <v>0</v>
      </c>
      <c r="K14" s="14">
        <v>200</v>
      </c>
      <c r="L14" s="63">
        <v>3</v>
      </c>
      <c r="M14" s="64" t="str">
        <f t="shared" si="8"/>
        <v/>
      </c>
      <c r="N14" s="64" t="str">
        <f t="shared" si="9"/>
        <v/>
      </c>
      <c r="O14" s="65" t="str">
        <f t="shared" si="10"/>
        <v/>
      </c>
      <c r="P14" s="66">
        <f t="shared" si="11"/>
        <v>0</v>
      </c>
      <c r="Q14" s="59">
        <f t="shared" si="12"/>
        <v>0</v>
      </c>
    </row>
    <row r="15" spans="1:24" ht="27.75" hidden="1" customHeight="1" x14ac:dyDescent="0.3">
      <c r="A15" s="13">
        <v>12</v>
      </c>
      <c r="B15" s="14" t="s">
        <v>30</v>
      </c>
      <c r="C15" s="32"/>
      <c r="D15" s="59"/>
      <c r="E15" s="59"/>
      <c r="F15" s="59"/>
      <c r="G15" s="59"/>
      <c r="H15" s="59"/>
      <c r="I15" s="30"/>
      <c r="J15" s="62">
        <f t="shared" si="7"/>
        <v>0</v>
      </c>
      <c r="K15" s="14">
        <v>200</v>
      </c>
      <c r="L15" s="63">
        <v>3</v>
      </c>
      <c r="M15" s="64" t="str">
        <f t="shared" si="8"/>
        <v/>
      </c>
      <c r="N15" s="64" t="str">
        <f t="shared" si="9"/>
        <v/>
      </c>
      <c r="O15" s="65" t="str">
        <f t="shared" si="10"/>
        <v/>
      </c>
      <c r="P15" s="66">
        <f t="shared" si="11"/>
        <v>0</v>
      </c>
      <c r="Q15" s="59">
        <f t="shared" si="12"/>
        <v>0</v>
      </c>
    </row>
    <row r="16" spans="1:24" ht="27.75" hidden="1" customHeight="1" x14ac:dyDescent="0.3">
      <c r="A16" s="13">
        <v>13</v>
      </c>
      <c r="B16" s="14" t="s">
        <v>31</v>
      </c>
      <c r="C16" s="39"/>
      <c r="D16" s="30"/>
      <c r="E16" s="30"/>
      <c r="F16" s="59"/>
      <c r="G16" s="59"/>
      <c r="H16" s="59"/>
      <c r="I16" s="61"/>
      <c r="J16" s="62">
        <f t="shared" si="7"/>
        <v>0</v>
      </c>
      <c r="K16" s="14">
        <v>100</v>
      </c>
      <c r="L16" s="63">
        <v>3</v>
      </c>
      <c r="M16" s="64" t="str">
        <f t="shared" si="8"/>
        <v/>
      </c>
      <c r="N16" s="64" t="str">
        <f t="shared" si="9"/>
        <v/>
      </c>
      <c r="O16" s="65" t="str">
        <f t="shared" si="10"/>
        <v/>
      </c>
      <c r="P16" s="66">
        <f t="shared" si="11"/>
        <v>0</v>
      </c>
      <c r="Q16" s="59">
        <f t="shared" si="12"/>
        <v>0</v>
      </c>
    </row>
    <row r="17" spans="1:17" ht="27.75" hidden="1" customHeight="1" x14ac:dyDescent="0.3">
      <c r="A17" s="13">
        <v>14</v>
      </c>
      <c r="B17" s="14" t="s">
        <v>32</v>
      </c>
      <c r="C17" s="39"/>
      <c r="D17" s="30"/>
      <c r="E17" s="30"/>
      <c r="F17" s="59"/>
      <c r="G17" s="59"/>
      <c r="H17" s="59"/>
      <c r="I17" s="61"/>
      <c r="J17" s="62">
        <f t="shared" si="7"/>
        <v>0</v>
      </c>
      <c r="K17" s="14">
        <v>10</v>
      </c>
      <c r="L17" s="63">
        <v>3</v>
      </c>
      <c r="M17" s="64" t="str">
        <f t="shared" si="8"/>
        <v/>
      </c>
      <c r="N17" s="64" t="str">
        <f t="shared" si="9"/>
        <v/>
      </c>
      <c r="O17" s="65" t="str">
        <f t="shared" si="10"/>
        <v/>
      </c>
      <c r="P17" s="66">
        <f t="shared" si="11"/>
        <v>0</v>
      </c>
      <c r="Q17" s="59">
        <f t="shared" si="12"/>
        <v>0</v>
      </c>
    </row>
    <row r="18" spans="1:17" ht="27.75" hidden="1" customHeight="1" x14ac:dyDescent="0.3">
      <c r="A18" s="13">
        <v>15</v>
      </c>
      <c r="B18" s="14" t="s">
        <v>33</v>
      </c>
      <c r="C18" s="32"/>
      <c r="D18" s="59"/>
      <c r="E18" s="59"/>
      <c r="F18" s="59"/>
      <c r="G18" s="59"/>
      <c r="H18" s="59"/>
      <c r="I18" s="61"/>
      <c r="J18" s="62">
        <f t="shared" si="7"/>
        <v>0</v>
      </c>
      <c r="K18" s="14">
        <v>10</v>
      </c>
      <c r="L18" s="63">
        <v>3</v>
      </c>
      <c r="M18" s="64" t="str">
        <f t="shared" si="8"/>
        <v/>
      </c>
      <c r="N18" s="64" t="str">
        <f t="shared" si="9"/>
        <v/>
      </c>
      <c r="O18" s="65" t="str">
        <f t="shared" si="10"/>
        <v/>
      </c>
      <c r="P18" s="66">
        <f t="shared" si="11"/>
        <v>0</v>
      </c>
      <c r="Q18" s="59">
        <f t="shared" si="12"/>
        <v>0</v>
      </c>
    </row>
    <row r="19" spans="1:17" ht="27.75" hidden="1" customHeight="1" x14ac:dyDescent="0.3">
      <c r="A19" s="13">
        <v>16</v>
      </c>
      <c r="B19" s="14" t="s">
        <v>34</v>
      </c>
      <c r="C19" s="32"/>
      <c r="D19" s="59"/>
      <c r="E19" s="59"/>
      <c r="F19" s="59"/>
      <c r="G19" s="59"/>
      <c r="H19" s="59"/>
      <c r="I19" s="61"/>
      <c r="J19" s="62">
        <f t="shared" si="7"/>
        <v>0</v>
      </c>
      <c r="K19" s="14">
        <v>10</v>
      </c>
      <c r="L19" s="63">
        <v>3</v>
      </c>
      <c r="M19" s="64" t="str">
        <f t="shared" si="8"/>
        <v/>
      </c>
      <c r="N19" s="64" t="str">
        <f t="shared" si="9"/>
        <v/>
      </c>
      <c r="O19" s="65" t="str">
        <f t="shared" si="10"/>
        <v/>
      </c>
      <c r="P19" s="66">
        <f t="shared" si="11"/>
        <v>0</v>
      </c>
      <c r="Q19" s="59">
        <f t="shared" si="12"/>
        <v>0</v>
      </c>
    </row>
    <row r="20" spans="1:17" ht="27.75" hidden="1" customHeight="1" x14ac:dyDescent="0.3">
      <c r="A20" s="13">
        <v>18</v>
      </c>
      <c r="B20" s="14" t="s">
        <v>35</v>
      </c>
      <c r="C20" s="32"/>
      <c r="D20" s="59"/>
      <c r="E20" s="59"/>
      <c r="F20" s="59"/>
      <c r="G20" s="59"/>
      <c r="H20" s="59"/>
      <c r="I20" s="61"/>
      <c r="J20" s="62">
        <f t="shared" si="7"/>
        <v>0</v>
      </c>
      <c r="K20" s="14">
        <v>10</v>
      </c>
      <c r="L20" s="63">
        <v>3</v>
      </c>
      <c r="M20" s="64" t="str">
        <f t="shared" si="8"/>
        <v/>
      </c>
      <c r="N20" s="64" t="str">
        <f t="shared" si="9"/>
        <v/>
      </c>
      <c r="O20" s="65" t="str">
        <f t="shared" si="10"/>
        <v/>
      </c>
      <c r="P20" s="66">
        <f t="shared" si="11"/>
        <v>0</v>
      </c>
      <c r="Q20" s="59">
        <f t="shared" si="12"/>
        <v>0</v>
      </c>
    </row>
    <row r="21" spans="1:17" ht="27.75" hidden="1" customHeight="1" x14ac:dyDescent="0.3">
      <c r="A21" s="13">
        <v>19</v>
      </c>
      <c r="B21" s="14" t="s">
        <v>36</v>
      </c>
      <c r="C21" s="32"/>
      <c r="D21" s="59"/>
      <c r="E21" s="59"/>
      <c r="F21" s="59"/>
      <c r="G21" s="59"/>
      <c r="H21" s="59"/>
      <c r="I21" s="61"/>
      <c r="J21" s="62">
        <f t="shared" si="7"/>
        <v>0</v>
      </c>
      <c r="K21" s="14">
        <v>10</v>
      </c>
      <c r="L21" s="63">
        <v>3</v>
      </c>
      <c r="M21" s="64" t="str">
        <f t="shared" si="8"/>
        <v/>
      </c>
      <c r="N21" s="64" t="str">
        <f t="shared" si="9"/>
        <v/>
      </c>
      <c r="O21" s="65" t="str">
        <f t="shared" si="10"/>
        <v/>
      </c>
      <c r="P21" s="66">
        <f t="shared" si="11"/>
        <v>0</v>
      </c>
      <c r="Q21" s="59">
        <f t="shared" si="12"/>
        <v>0</v>
      </c>
    </row>
    <row r="22" spans="1:17" ht="27.75" hidden="1" customHeight="1" x14ac:dyDescent="0.3">
      <c r="A22" s="13">
        <v>20</v>
      </c>
      <c r="B22" s="14" t="s">
        <v>37</v>
      </c>
      <c r="C22" s="32"/>
      <c r="D22" s="59"/>
      <c r="E22" s="59"/>
      <c r="F22" s="59"/>
      <c r="G22" s="59"/>
      <c r="H22" s="59"/>
      <c r="I22" s="61"/>
      <c r="J22" s="62">
        <f t="shared" si="7"/>
        <v>0</v>
      </c>
      <c r="K22" s="14">
        <v>100</v>
      </c>
      <c r="L22" s="63">
        <v>3</v>
      </c>
      <c r="M22" s="64" t="str">
        <f t="shared" si="8"/>
        <v/>
      </c>
      <c r="N22" s="64" t="str">
        <f t="shared" si="9"/>
        <v/>
      </c>
      <c r="O22" s="65" t="str">
        <f t="shared" si="10"/>
        <v/>
      </c>
      <c r="P22" s="66">
        <f t="shared" si="11"/>
        <v>0</v>
      </c>
      <c r="Q22" s="59">
        <f t="shared" si="12"/>
        <v>0</v>
      </c>
    </row>
    <row r="23" spans="1:17" ht="27.75" hidden="1" customHeight="1" x14ac:dyDescent="0.3">
      <c r="A23" s="13">
        <v>21</v>
      </c>
      <c r="B23" s="14" t="s">
        <v>38</v>
      </c>
      <c r="C23" s="32"/>
      <c r="D23" s="59"/>
      <c r="E23" s="59"/>
      <c r="F23" s="59"/>
      <c r="G23" s="59"/>
      <c r="H23" s="59"/>
      <c r="I23" s="61"/>
      <c r="J23" s="62">
        <f t="shared" si="7"/>
        <v>0</v>
      </c>
      <c r="K23" s="14">
        <v>100</v>
      </c>
      <c r="L23" s="63">
        <v>3</v>
      </c>
      <c r="M23" s="64" t="str">
        <f t="shared" si="8"/>
        <v/>
      </c>
      <c r="N23" s="64" t="str">
        <f t="shared" si="9"/>
        <v/>
      </c>
      <c r="O23" s="65" t="str">
        <f t="shared" si="10"/>
        <v/>
      </c>
      <c r="P23" s="66">
        <f t="shared" si="11"/>
        <v>0</v>
      </c>
      <c r="Q23" s="59">
        <f t="shared" si="12"/>
        <v>0</v>
      </c>
    </row>
    <row r="24" spans="1:17" ht="27.75" hidden="1" customHeight="1" x14ac:dyDescent="0.3">
      <c r="A24" s="13">
        <v>22</v>
      </c>
      <c r="B24" s="14" t="s">
        <v>39</v>
      </c>
      <c r="C24" s="32"/>
      <c r="D24" s="59"/>
      <c r="E24" s="59"/>
      <c r="F24" s="59"/>
      <c r="G24" s="59"/>
      <c r="H24" s="59"/>
      <c r="I24" s="61"/>
      <c r="J24" s="62">
        <f t="shared" si="7"/>
        <v>0</v>
      </c>
      <c r="K24" s="14">
        <v>100</v>
      </c>
      <c r="L24" s="63">
        <v>3</v>
      </c>
      <c r="M24" s="64" t="str">
        <f t="shared" si="8"/>
        <v/>
      </c>
      <c r="N24" s="64" t="str">
        <f t="shared" si="9"/>
        <v/>
      </c>
      <c r="O24" s="65" t="str">
        <f t="shared" si="10"/>
        <v/>
      </c>
      <c r="P24" s="66">
        <f t="shared" si="11"/>
        <v>0</v>
      </c>
      <c r="Q24" s="59">
        <f t="shared" si="12"/>
        <v>0</v>
      </c>
    </row>
    <row r="25" spans="1:17" ht="27.75" hidden="1" customHeight="1" x14ac:dyDescent="0.3">
      <c r="A25" s="13">
        <v>23</v>
      </c>
      <c r="B25" s="14" t="s">
        <v>40</v>
      </c>
      <c r="C25" s="32"/>
      <c r="D25" s="59"/>
      <c r="E25" s="59"/>
      <c r="F25" s="59"/>
      <c r="G25" s="59"/>
      <c r="H25" s="59"/>
      <c r="I25" s="61"/>
      <c r="J25" s="62">
        <f t="shared" si="7"/>
        <v>0</v>
      </c>
      <c r="K25" s="14">
        <v>200</v>
      </c>
      <c r="L25" s="63">
        <v>3</v>
      </c>
      <c r="M25" s="64" t="str">
        <f t="shared" si="8"/>
        <v/>
      </c>
      <c r="N25" s="64" t="str">
        <f t="shared" si="9"/>
        <v/>
      </c>
      <c r="O25" s="65" t="str">
        <f t="shared" si="10"/>
        <v/>
      </c>
      <c r="P25" s="66">
        <f t="shared" si="11"/>
        <v>0</v>
      </c>
      <c r="Q25" s="59">
        <f t="shared" si="12"/>
        <v>0</v>
      </c>
    </row>
    <row r="26" spans="1:17" ht="27.75" hidden="1" customHeight="1" x14ac:dyDescent="0.3">
      <c r="A26" s="13">
        <v>24</v>
      </c>
      <c r="B26" s="14" t="s">
        <v>41</v>
      </c>
      <c r="C26" s="32"/>
      <c r="D26" s="59"/>
      <c r="E26" s="59"/>
      <c r="F26" s="59"/>
      <c r="G26" s="59"/>
      <c r="H26" s="59"/>
      <c r="I26" s="61"/>
      <c r="J26" s="62">
        <f t="shared" si="7"/>
        <v>0</v>
      </c>
      <c r="K26" s="14">
        <v>100</v>
      </c>
      <c r="L26" s="63">
        <v>3</v>
      </c>
      <c r="M26" s="64" t="str">
        <f t="shared" si="8"/>
        <v/>
      </c>
      <c r="N26" s="64" t="str">
        <f t="shared" si="9"/>
        <v/>
      </c>
      <c r="O26" s="65" t="str">
        <f t="shared" si="10"/>
        <v/>
      </c>
      <c r="P26" s="66">
        <f t="shared" si="11"/>
        <v>0</v>
      </c>
      <c r="Q26" s="59">
        <f t="shared" si="12"/>
        <v>0</v>
      </c>
    </row>
    <row r="27" spans="1:17" ht="27.75" hidden="1" customHeight="1" x14ac:dyDescent="0.3">
      <c r="A27" s="13">
        <v>25</v>
      </c>
      <c r="B27" s="14" t="s">
        <v>42</v>
      </c>
      <c r="C27" s="32"/>
      <c r="D27" s="59"/>
      <c r="E27" s="59"/>
      <c r="F27" s="59"/>
      <c r="G27" s="59"/>
      <c r="H27" s="59"/>
      <c r="I27" s="30"/>
      <c r="J27" s="62">
        <f t="shared" si="7"/>
        <v>0</v>
      </c>
      <c r="K27" s="14">
        <v>15</v>
      </c>
      <c r="L27" s="63">
        <v>3</v>
      </c>
      <c r="M27" s="64" t="str">
        <f t="shared" si="8"/>
        <v/>
      </c>
      <c r="N27" s="64" t="str">
        <f t="shared" si="9"/>
        <v/>
      </c>
      <c r="O27" s="65" t="str">
        <f t="shared" si="10"/>
        <v/>
      </c>
      <c r="P27" s="66">
        <f t="shared" si="11"/>
        <v>0</v>
      </c>
      <c r="Q27" s="59">
        <f t="shared" si="12"/>
        <v>0</v>
      </c>
    </row>
    <row r="28" spans="1:17" ht="27.75" hidden="1" customHeight="1" x14ac:dyDescent="0.3">
      <c r="A28" s="13">
        <v>26</v>
      </c>
      <c r="B28" s="14" t="s">
        <v>43</v>
      </c>
      <c r="C28" s="32"/>
      <c r="D28" s="59"/>
      <c r="E28" s="59"/>
      <c r="F28" s="59"/>
      <c r="G28" s="59"/>
      <c r="H28" s="59"/>
      <c r="I28" s="61"/>
      <c r="J28" s="62">
        <f t="shared" si="7"/>
        <v>0</v>
      </c>
      <c r="K28" s="14">
        <v>100</v>
      </c>
      <c r="L28" s="63">
        <v>3</v>
      </c>
      <c r="M28" s="64" t="str">
        <f t="shared" si="8"/>
        <v/>
      </c>
      <c r="N28" s="64" t="str">
        <f t="shared" si="9"/>
        <v/>
      </c>
      <c r="O28" s="65" t="str">
        <f t="shared" si="10"/>
        <v/>
      </c>
      <c r="P28" s="66">
        <f t="shared" si="11"/>
        <v>0</v>
      </c>
      <c r="Q28" s="59">
        <f t="shared" si="12"/>
        <v>0</v>
      </c>
    </row>
    <row r="29" spans="1:17" ht="27.75" hidden="1" customHeight="1" x14ac:dyDescent="0.3">
      <c r="A29" s="13">
        <v>27</v>
      </c>
      <c r="B29" s="14" t="s">
        <v>44</v>
      </c>
      <c r="C29" s="32"/>
      <c r="D29" s="59"/>
      <c r="E29" s="59"/>
      <c r="F29" s="59"/>
      <c r="G29" s="59"/>
      <c r="H29" s="59"/>
      <c r="I29" s="61"/>
      <c r="J29" s="62">
        <f t="shared" si="7"/>
        <v>0</v>
      </c>
      <c r="K29" s="14">
        <v>100</v>
      </c>
      <c r="L29" s="63">
        <v>3</v>
      </c>
      <c r="M29" s="64" t="str">
        <f t="shared" si="8"/>
        <v/>
      </c>
      <c r="N29" s="64" t="str">
        <f t="shared" si="9"/>
        <v/>
      </c>
      <c r="O29" s="65" t="str">
        <f t="shared" si="10"/>
        <v/>
      </c>
      <c r="P29" s="66">
        <f t="shared" si="11"/>
        <v>0</v>
      </c>
      <c r="Q29" s="59">
        <f t="shared" si="12"/>
        <v>0</v>
      </c>
    </row>
    <row r="30" spans="1:17" ht="27.75" hidden="1" customHeight="1" x14ac:dyDescent="0.3">
      <c r="A30" s="13">
        <v>28</v>
      </c>
      <c r="B30" s="14" t="s">
        <v>45</v>
      </c>
      <c r="C30" s="32"/>
      <c r="D30" s="59"/>
      <c r="E30" s="59"/>
      <c r="F30" s="59"/>
      <c r="G30" s="59"/>
      <c r="H30" s="59"/>
      <c r="I30" s="61"/>
      <c r="J30" s="62">
        <f t="shared" si="7"/>
        <v>0</v>
      </c>
      <c r="K30" s="14">
        <v>50</v>
      </c>
      <c r="L30" s="63">
        <v>3</v>
      </c>
      <c r="M30" s="64" t="str">
        <f t="shared" si="8"/>
        <v/>
      </c>
      <c r="N30" s="64" t="str">
        <f t="shared" si="9"/>
        <v/>
      </c>
      <c r="O30" s="65" t="str">
        <f t="shared" si="10"/>
        <v/>
      </c>
      <c r="P30" s="66">
        <f t="shared" si="11"/>
        <v>0</v>
      </c>
      <c r="Q30" s="59">
        <f t="shared" si="12"/>
        <v>0</v>
      </c>
    </row>
    <row r="31" spans="1:17" ht="27.75" hidden="1" customHeight="1" x14ac:dyDescent="0.3">
      <c r="A31" s="13">
        <v>29</v>
      </c>
      <c r="B31" s="14" t="s">
        <v>46</v>
      </c>
      <c r="C31" s="32"/>
      <c r="D31" s="59"/>
      <c r="E31" s="59"/>
      <c r="F31" s="59"/>
      <c r="G31" s="59"/>
      <c r="H31" s="59"/>
      <c r="I31" s="61"/>
      <c r="J31" s="62">
        <f t="shared" si="7"/>
        <v>0</v>
      </c>
      <c r="K31" s="14">
        <v>25</v>
      </c>
      <c r="L31" s="63">
        <v>3</v>
      </c>
      <c r="M31" s="64" t="str">
        <f t="shared" si="8"/>
        <v/>
      </c>
      <c r="N31" s="64" t="str">
        <f t="shared" si="9"/>
        <v/>
      </c>
      <c r="O31" s="65" t="str">
        <f t="shared" si="10"/>
        <v/>
      </c>
      <c r="P31" s="66">
        <f t="shared" si="11"/>
        <v>0</v>
      </c>
      <c r="Q31" s="59">
        <f t="shared" si="12"/>
        <v>0</v>
      </c>
    </row>
    <row r="32" spans="1:17" ht="27.75" hidden="1" customHeight="1" x14ac:dyDescent="0.3">
      <c r="A32" s="13">
        <v>30</v>
      </c>
      <c r="B32" s="14" t="s">
        <v>47</v>
      </c>
      <c r="C32" s="32"/>
      <c r="D32" s="59"/>
      <c r="E32" s="59"/>
      <c r="F32" s="59"/>
      <c r="G32" s="59"/>
      <c r="H32" s="59"/>
      <c r="I32" s="61"/>
      <c r="J32" s="62">
        <f t="shared" si="7"/>
        <v>0</v>
      </c>
      <c r="K32" s="14">
        <v>25</v>
      </c>
      <c r="L32" s="63">
        <v>3</v>
      </c>
      <c r="M32" s="64" t="str">
        <f t="shared" si="8"/>
        <v/>
      </c>
      <c r="N32" s="64" t="str">
        <f t="shared" si="9"/>
        <v/>
      </c>
      <c r="O32" s="65" t="str">
        <f t="shared" si="10"/>
        <v/>
      </c>
      <c r="P32" s="66">
        <f t="shared" si="11"/>
        <v>0</v>
      </c>
      <c r="Q32" s="59">
        <f t="shared" si="12"/>
        <v>0</v>
      </c>
    </row>
    <row r="33" spans="1:17" x14ac:dyDescent="0.3">
      <c r="A33" s="15"/>
      <c r="B33" s="16"/>
      <c r="C33" s="16"/>
      <c r="D33" s="16"/>
      <c r="E33" s="16"/>
      <c r="F33" s="16"/>
      <c r="G33" s="16"/>
      <c r="H33" s="16"/>
      <c r="I33" s="16"/>
      <c r="J33" s="17"/>
      <c r="K33" s="16"/>
      <c r="L33" s="16"/>
      <c r="M33" s="18"/>
      <c r="N33" s="18"/>
      <c r="O33" s="19"/>
      <c r="P33" s="19"/>
      <c r="Q33" s="18"/>
    </row>
    <row r="34" spans="1:17" x14ac:dyDescent="0.3">
      <c r="A34" s="127" t="s">
        <v>49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9"/>
      <c r="Q34" s="21">
        <f>SUM(Q5:Q33)</f>
        <v>29776.3</v>
      </c>
    </row>
    <row r="35" spans="1:17" ht="53.25" customHeight="1" x14ac:dyDescent="0.3">
      <c r="A35" s="2"/>
      <c r="B35" s="151" t="s">
        <v>53</v>
      </c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</row>
    <row r="36" spans="1:17" ht="42.75" customHeight="1" x14ac:dyDescent="0.3">
      <c r="A36" s="2"/>
      <c r="B36" s="152" t="s">
        <v>54</v>
      </c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</row>
    <row r="37" spans="1:17" ht="51" customHeight="1" x14ac:dyDescent="0.3">
      <c r="A37" s="22"/>
      <c r="B37" s="152" t="s">
        <v>55</v>
      </c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</row>
    <row r="38" spans="1:17" x14ac:dyDescent="0.3">
      <c r="A38" s="22"/>
      <c r="B38" s="163" t="s">
        <v>150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</row>
    <row r="40" spans="1:17" x14ac:dyDescent="0.3">
      <c r="H40" t="s">
        <v>51</v>
      </c>
    </row>
  </sheetData>
  <mergeCells count="17">
    <mergeCell ref="B38:Q38"/>
    <mergeCell ref="P2:P3"/>
    <mergeCell ref="Q2:Q3"/>
    <mergeCell ref="A34:P34"/>
    <mergeCell ref="B35:Q35"/>
    <mergeCell ref="B36:Q36"/>
    <mergeCell ref="B37:Q37"/>
    <mergeCell ref="A1:Q1"/>
    <mergeCell ref="A2:A3"/>
    <mergeCell ref="B2:B3"/>
    <mergeCell ref="C2:G2"/>
    <mergeCell ref="H2:H3"/>
    <mergeCell ref="I2:I3"/>
    <mergeCell ref="J2:J3"/>
    <mergeCell ref="K2:K3"/>
    <mergeCell ref="L2:L3"/>
    <mergeCell ref="M2:O2"/>
  </mergeCells>
  <pageMargins left="0.7" right="0.7" top="0.75" bottom="0.75" header="0.3" footer="0.3"/>
  <pageSetup paperSize="9" scale="6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0"/>
  <sheetViews>
    <sheetView tabSelected="1" zoomScale="90" zoomScaleNormal="90" workbookViewId="0">
      <selection activeCell="B4" sqref="B4"/>
    </sheetView>
  </sheetViews>
  <sheetFormatPr defaultRowHeight="14.4" x14ac:dyDescent="0.3"/>
  <cols>
    <col min="2" max="2" width="25.33203125" customWidth="1"/>
    <col min="3" max="3" width="25.33203125" hidden="1" customWidth="1"/>
    <col min="5" max="5" width="11.5546875" customWidth="1"/>
    <col min="7" max="8" width="0" hidden="1" customWidth="1"/>
    <col min="9" max="9" width="13.5546875" customWidth="1"/>
    <col min="10" max="10" width="12.88671875" customWidth="1"/>
    <col min="11" max="11" width="16" bestFit="1" customWidth="1"/>
    <col min="12" max="12" width="9.88671875" customWidth="1"/>
    <col min="14" max="14" width="24" customWidth="1"/>
    <col min="15" max="15" width="15.44140625" customWidth="1"/>
    <col min="16" max="16" width="17.5546875" customWidth="1"/>
    <col min="17" max="17" width="16.33203125" customWidth="1"/>
    <col min="19" max="19" width="12" customWidth="1"/>
    <col min="20" max="20" width="12.6640625" bestFit="1" customWidth="1"/>
  </cols>
  <sheetData>
    <row r="1" spans="1:20" ht="66" customHeight="1" x14ac:dyDescent="0.3">
      <c r="A1" s="149" t="s">
        <v>3</v>
      </c>
      <c r="B1" s="157" t="s">
        <v>4</v>
      </c>
      <c r="C1" s="104"/>
      <c r="D1" s="159" t="s">
        <v>5</v>
      </c>
      <c r="E1" s="160"/>
      <c r="F1" s="160"/>
      <c r="G1" s="160"/>
      <c r="H1" s="161"/>
      <c r="I1" s="130" t="s">
        <v>155</v>
      </c>
      <c r="J1" s="164" t="s">
        <v>6</v>
      </c>
      <c r="K1" s="145"/>
      <c r="L1" s="130" t="s">
        <v>52</v>
      </c>
      <c r="M1" s="130" t="s">
        <v>7</v>
      </c>
      <c r="N1" s="132" t="s">
        <v>8</v>
      </c>
      <c r="O1" s="133"/>
      <c r="P1" s="134"/>
      <c r="Q1" s="155" t="s">
        <v>10</v>
      </c>
    </row>
    <row r="2" spans="1:20" ht="99" customHeight="1" x14ac:dyDescent="0.3">
      <c r="A2" s="150"/>
      <c r="B2" s="158"/>
      <c r="C2" s="103"/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131"/>
      <c r="J2" s="165"/>
      <c r="K2" s="145"/>
      <c r="L2" s="131"/>
      <c r="M2" s="131"/>
      <c r="N2" s="5" t="s">
        <v>18</v>
      </c>
      <c r="O2" s="6" t="s">
        <v>19</v>
      </c>
      <c r="P2" s="7" t="s">
        <v>20</v>
      </c>
      <c r="Q2" s="156"/>
    </row>
    <row r="3" spans="1:20" ht="27.6" x14ac:dyDescent="0.3">
      <c r="A3" s="8">
        <v>1</v>
      </c>
      <c r="B3" s="9">
        <v>2</v>
      </c>
      <c r="C3" s="9"/>
      <c r="D3" s="8">
        <v>3</v>
      </c>
      <c r="E3" s="8">
        <v>4</v>
      </c>
      <c r="F3" s="8">
        <v>5</v>
      </c>
      <c r="G3" s="8">
        <v>6</v>
      </c>
      <c r="H3" s="8">
        <v>7</v>
      </c>
      <c r="I3" s="8" t="s">
        <v>21</v>
      </c>
      <c r="J3" s="8" t="s">
        <v>22</v>
      </c>
      <c r="K3" s="8" t="s">
        <v>23</v>
      </c>
      <c r="L3" s="60">
        <v>10</v>
      </c>
      <c r="M3" s="60" t="s">
        <v>24</v>
      </c>
      <c r="N3" s="60" t="s">
        <v>64</v>
      </c>
      <c r="O3" s="60">
        <v>13</v>
      </c>
      <c r="P3" s="60">
        <v>14</v>
      </c>
      <c r="Q3" s="8" t="s">
        <v>27</v>
      </c>
    </row>
    <row r="4" spans="1:20" ht="27.6" customHeight="1" x14ac:dyDescent="0.3">
      <c r="A4" s="13">
        <v>1</v>
      </c>
      <c r="B4" s="114" t="s">
        <v>161</v>
      </c>
      <c r="C4" s="109"/>
      <c r="D4" s="116">
        <v>380</v>
      </c>
      <c r="E4" s="116">
        <v>390.1</v>
      </c>
      <c r="F4" s="116">
        <v>399</v>
      </c>
      <c r="G4" s="26"/>
      <c r="H4" s="26"/>
      <c r="I4" s="26"/>
      <c r="J4" s="111"/>
      <c r="K4" s="27">
        <f t="shared" ref="K4" si="0">D4+E4+F4+G4+H4+I4</f>
        <v>1169.0999999999999</v>
      </c>
      <c r="L4" s="115">
        <v>150</v>
      </c>
      <c r="M4" s="28">
        <v>3</v>
      </c>
      <c r="N4" s="26">
        <f>IF(ISERR(AVERAGE(D4:I4)),"",AVERAGE(D4:I4))</f>
        <v>389.7</v>
      </c>
      <c r="O4" s="26">
        <f>IF(ISERR(STDEV(D4:I4)),"",STDEV(D4:I4))</f>
        <v>9.51</v>
      </c>
      <c r="P4" s="29">
        <f>IF(ISERR(O4/N4),"",O4/N4)</f>
        <v>2.4E-2</v>
      </c>
      <c r="Q4" s="26">
        <f t="shared" ref="Q4" si="1">N4*L4</f>
        <v>58455</v>
      </c>
      <c r="R4" s="112"/>
      <c r="S4" s="83"/>
      <c r="T4" s="113"/>
    </row>
    <row r="5" spans="1:20" x14ac:dyDescent="0.3">
      <c r="A5" s="15"/>
      <c r="B5" s="16"/>
      <c r="C5" s="16"/>
      <c r="D5" s="16"/>
      <c r="E5" s="16"/>
      <c r="F5" s="16"/>
      <c r="G5" s="16"/>
      <c r="H5" s="16"/>
      <c r="I5" s="16"/>
      <c r="J5" s="16"/>
      <c r="K5" s="17"/>
      <c r="L5" s="16"/>
      <c r="M5" s="16"/>
      <c r="N5" s="18"/>
      <c r="O5" s="18"/>
      <c r="P5" s="19"/>
      <c r="Q5" s="18"/>
      <c r="T5" s="110"/>
    </row>
    <row r="6" spans="1:20" x14ac:dyDescent="0.3">
      <c r="A6" s="127" t="s">
        <v>49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21">
        <f>SUM(Q4:Q5)</f>
        <v>58455</v>
      </c>
    </row>
    <row r="7" spans="1:20" ht="50.25" customHeight="1" x14ac:dyDescent="0.3">
      <c r="A7" s="2"/>
      <c r="B7" s="151" t="s">
        <v>53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</row>
    <row r="8" spans="1:20" ht="37.5" customHeight="1" x14ac:dyDescent="0.3">
      <c r="A8" s="2"/>
      <c r="B8" s="152" t="s">
        <v>54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</row>
    <row r="9" spans="1:20" ht="48.75" customHeight="1" x14ac:dyDescent="0.3">
      <c r="A9" s="22"/>
      <c r="B9" s="152" t="s">
        <v>55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</row>
    <row r="10" spans="1:20" x14ac:dyDescent="0.3">
      <c r="A10" s="22"/>
      <c r="B10" s="163" t="s">
        <v>160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S10" t="s">
        <v>51</v>
      </c>
    </row>
  </sheetData>
  <mergeCells count="15">
    <mergeCell ref="B10:Q10"/>
    <mergeCell ref="L1:L2"/>
    <mergeCell ref="M1:M2"/>
    <mergeCell ref="N1:P1"/>
    <mergeCell ref="Q1:Q2"/>
    <mergeCell ref="A6:P6"/>
    <mergeCell ref="A1:A2"/>
    <mergeCell ref="B1:B2"/>
    <mergeCell ref="D1:H1"/>
    <mergeCell ref="I1:I2"/>
    <mergeCell ref="J1:J2"/>
    <mergeCell ref="K1:K2"/>
    <mergeCell ref="B7:Q7"/>
    <mergeCell ref="B8:Q8"/>
    <mergeCell ref="B9:Q9"/>
  </mergeCells>
  <pageMargins left="0.7" right="0.7" top="0.75" bottom="0.75" header="0.3" footer="0.3"/>
  <pageSetup paperSize="9" scale="66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view="pageBreakPreview" zoomScale="60" zoomScaleNormal="100" workbookViewId="0">
      <selection activeCell="A2" sqref="A2:C2"/>
    </sheetView>
  </sheetViews>
  <sheetFormatPr defaultRowHeight="14.4" x14ac:dyDescent="0.3"/>
  <cols>
    <col min="1" max="1" width="6.6640625" customWidth="1"/>
    <col min="2" max="3" width="39" customWidth="1"/>
  </cols>
  <sheetData>
    <row r="1" spans="1:3" ht="15.6" x14ac:dyDescent="0.3">
      <c r="A1" s="118" t="s">
        <v>56</v>
      </c>
      <c r="B1" s="118"/>
      <c r="C1" s="118"/>
    </row>
    <row r="2" spans="1:3" x14ac:dyDescent="0.3">
      <c r="A2" s="119" t="s">
        <v>151</v>
      </c>
      <c r="B2" s="119"/>
      <c r="C2" s="119"/>
    </row>
    <row r="3" spans="1:3" x14ac:dyDescent="0.3">
      <c r="A3" s="67"/>
      <c r="B3" s="68"/>
      <c r="C3" s="69" t="s">
        <v>66</v>
      </c>
    </row>
    <row r="4" spans="1:3" ht="40.5" customHeight="1" x14ac:dyDescent="0.3">
      <c r="A4" s="70">
        <v>1</v>
      </c>
      <c r="B4" s="71" t="s">
        <v>57</v>
      </c>
      <c r="C4" s="82" t="s">
        <v>67</v>
      </c>
    </row>
    <row r="5" spans="1:3" ht="117.75" customHeight="1" x14ac:dyDescent="0.3">
      <c r="A5" s="70">
        <v>2</v>
      </c>
      <c r="B5" s="71" t="s">
        <v>58</v>
      </c>
      <c r="C5" s="82" t="s">
        <v>59</v>
      </c>
    </row>
    <row r="6" spans="1:3" ht="45" customHeight="1" x14ac:dyDescent="0.3">
      <c r="A6" s="70">
        <v>3</v>
      </c>
      <c r="B6" s="71" t="s">
        <v>60</v>
      </c>
      <c r="C6" s="82" t="s">
        <v>68</v>
      </c>
    </row>
    <row r="7" spans="1:3" ht="46.5" customHeight="1" x14ac:dyDescent="0.3">
      <c r="A7" s="70">
        <v>4</v>
      </c>
      <c r="B7" s="71" t="s">
        <v>61</v>
      </c>
      <c r="C7" s="72">
        <f>' НМЦК 2 желтый'!Q36</f>
        <v>143064.26</v>
      </c>
    </row>
    <row r="8" spans="1:3" x14ac:dyDescent="0.3">
      <c r="A8" s="120" t="s">
        <v>97</v>
      </c>
      <c r="B8" s="121"/>
      <c r="C8" s="122"/>
    </row>
    <row r="9" spans="1:3" ht="15.6" x14ac:dyDescent="0.3">
      <c r="A9" s="73"/>
      <c r="B9" s="74"/>
      <c r="C9" s="74"/>
    </row>
    <row r="10" spans="1:3" ht="15.6" x14ac:dyDescent="0.3">
      <c r="A10" s="73"/>
      <c r="B10" s="123" t="s">
        <v>62</v>
      </c>
      <c r="C10" s="123"/>
    </row>
    <row r="11" spans="1:3" ht="15.6" x14ac:dyDescent="0.3">
      <c r="A11" s="73"/>
      <c r="B11" s="74"/>
      <c r="C11" s="74"/>
    </row>
    <row r="12" spans="1:3" ht="15.6" x14ac:dyDescent="0.3">
      <c r="A12" s="124" t="s">
        <v>63</v>
      </c>
      <c r="B12" s="124"/>
      <c r="C12" s="75" t="s">
        <v>95</v>
      </c>
    </row>
    <row r="13" spans="1:3" ht="15.6" x14ac:dyDescent="0.3">
      <c r="A13" s="73"/>
      <c r="B13" s="74"/>
      <c r="C13" s="74"/>
    </row>
    <row r="14" spans="1:3" ht="15.6" x14ac:dyDescent="0.3">
      <c r="A14" s="73"/>
      <c r="B14" s="76" t="s">
        <v>94</v>
      </c>
      <c r="C14" s="74"/>
    </row>
    <row r="15" spans="1:3" ht="15.6" x14ac:dyDescent="0.3">
      <c r="A15" s="73"/>
      <c r="B15" s="77"/>
      <c r="C15" s="74"/>
    </row>
    <row r="16" spans="1:3" ht="15.6" x14ac:dyDescent="0.3">
      <c r="A16" s="73"/>
      <c r="B16" s="117" t="s">
        <v>98</v>
      </c>
      <c r="C16" s="117"/>
    </row>
  </sheetData>
  <mergeCells count="6">
    <mergeCell ref="B16:C16"/>
    <mergeCell ref="A1:C1"/>
    <mergeCell ref="A2:C2"/>
    <mergeCell ref="A8:C8"/>
    <mergeCell ref="B10:C10"/>
    <mergeCell ref="A12:B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view="pageBreakPreview" zoomScale="60" zoomScaleNormal="100" workbookViewId="0">
      <selection activeCell="C6" sqref="C6"/>
    </sheetView>
  </sheetViews>
  <sheetFormatPr defaultRowHeight="14.4" x14ac:dyDescent="0.3"/>
  <cols>
    <col min="1" max="1" width="4.88671875" customWidth="1"/>
    <col min="2" max="3" width="48.44140625" customWidth="1"/>
  </cols>
  <sheetData>
    <row r="1" spans="1:3" ht="15.6" x14ac:dyDescent="0.3">
      <c r="A1" s="118" t="s">
        <v>56</v>
      </c>
      <c r="B1" s="118"/>
      <c r="C1" s="118"/>
    </row>
    <row r="2" spans="1:3" x14ac:dyDescent="0.3">
      <c r="A2" s="119" t="s">
        <v>151</v>
      </c>
      <c r="B2" s="119"/>
      <c r="C2" s="119"/>
    </row>
    <row r="3" spans="1:3" x14ac:dyDescent="0.3">
      <c r="A3" s="67"/>
      <c r="B3" s="68"/>
      <c r="C3" s="69" t="s">
        <v>66</v>
      </c>
    </row>
    <row r="4" spans="1:3" ht="35.25" customHeight="1" x14ac:dyDescent="0.3">
      <c r="A4" s="70">
        <v>1</v>
      </c>
      <c r="B4" s="71" t="s">
        <v>57</v>
      </c>
      <c r="C4" s="82" t="s">
        <v>67</v>
      </c>
    </row>
    <row r="5" spans="1:3" ht="115.5" customHeight="1" x14ac:dyDescent="0.3">
      <c r="A5" s="70">
        <v>2</v>
      </c>
      <c r="B5" s="71" t="s">
        <v>58</v>
      </c>
      <c r="C5" s="82" t="s">
        <v>59</v>
      </c>
    </row>
    <row r="6" spans="1:3" ht="64.5" customHeight="1" x14ac:dyDescent="0.3">
      <c r="A6" s="70">
        <v>3</v>
      </c>
      <c r="B6" s="71" t="s">
        <v>60</v>
      </c>
      <c r="C6" s="82" t="s">
        <v>68</v>
      </c>
    </row>
    <row r="7" spans="1:3" ht="47.25" customHeight="1" x14ac:dyDescent="0.3">
      <c r="A7" s="70">
        <v>4</v>
      </c>
      <c r="B7" s="71" t="s">
        <v>61</v>
      </c>
      <c r="C7" s="72">
        <f>' НМЦК 3 зеленый'!Q34</f>
        <v>29776.3</v>
      </c>
    </row>
    <row r="8" spans="1:3" x14ac:dyDescent="0.3">
      <c r="A8" s="120" t="s">
        <v>97</v>
      </c>
      <c r="B8" s="121"/>
      <c r="C8" s="122"/>
    </row>
    <row r="9" spans="1:3" ht="15.6" x14ac:dyDescent="0.3">
      <c r="A9" s="73"/>
      <c r="B9" s="74"/>
      <c r="C9" s="74"/>
    </row>
    <row r="10" spans="1:3" ht="15.6" x14ac:dyDescent="0.3">
      <c r="A10" s="73"/>
      <c r="B10" s="123" t="s">
        <v>62</v>
      </c>
      <c r="C10" s="123"/>
    </row>
    <row r="11" spans="1:3" ht="15.6" x14ac:dyDescent="0.3">
      <c r="A11" s="73"/>
      <c r="B11" s="74"/>
      <c r="C11" s="74"/>
    </row>
    <row r="12" spans="1:3" ht="15.6" x14ac:dyDescent="0.3">
      <c r="A12" s="124" t="s">
        <v>63</v>
      </c>
      <c r="B12" s="124"/>
      <c r="C12" s="75" t="s">
        <v>95</v>
      </c>
    </row>
    <row r="13" spans="1:3" ht="15.6" x14ac:dyDescent="0.3">
      <c r="A13" s="73"/>
      <c r="B13" s="74"/>
      <c r="C13" s="74"/>
    </row>
    <row r="14" spans="1:3" ht="15.6" x14ac:dyDescent="0.3">
      <c r="A14" s="73"/>
      <c r="B14" s="76" t="s">
        <v>94</v>
      </c>
      <c r="C14" s="74"/>
    </row>
    <row r="15" spans="1:3" ht="15.6" x14ac:dyDescent="0.3">
      <c r="A15" s="73"/>
      <c r="B15" s="77"/>
      <c r="C15" s="74"/>
    </row>
    <row r="16" spans="1:3" ht="15.6" x14ac:dyDescent="0.3">
      <c r="A16" s="73"/>
      <c r="B16" s="117" t="s">
        <v>99</v>
      </c>
      <c r="C16" s="117"/>
    </row>
  </sheetData>
  <mergeCells count="6">
    <mergeCell ref="B16:C16"/>
    <mergeCell ref="A1:C1"/>
    <mergeCell ref="A2:C2"/>
    <mergeCell ref="A8:C8"/>
    <mergeCell ref="B10:C10"/>
    <mergeCell ref="A12:B12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view="pageBreakPreview" zoomScaleNormal="100" zoomScaleSheetLayoutView="100" workbookViewId="0">
      <selection activeCell="C7" sqref="C7"/>
    </sheetView>
  </sheetViews>
  <sheetFormatPr defaultRowHeight="14.4" x14ac:dyDescent="0.3"/>
  <cols>
    <col min="1" max="1" width="8.33203125" customWidth="1"/>
    <col min="2" max="2" width="37.44140625" customWidth="1"/>
    <col min="3" max="3" width="43.109375" customWidth="1"/>
  </cols>
  <sheetData>
    <row r="1" spans="1:3" ht="15.6" x14ac:dyDescent="0.3">
      <c r="A1" s="118" t="s">
        <v>159</v>
      </c>
      <c r="B1" s="118"/>
      <c r="C1" s="118"/>
    </row>
    <row r="2" spans="1:3" x14ac:dyDescent="0.3">
      <c r="A2" s="119" t="s">
        <v>158</v>
      </c>
      <c r="B2" s="119"/>
      <c r="C2" s="119"/>
    </row>
    <row r="3" spans="1:3" ht="56.25" customHeight="1" x14ac:dyDescent="0.3">
      <c r="A3" s="67"/>
      <c r="B3" s="68"/>
      <c r="C3" s="69" t="s">
        <v>152</v>
      </c>
    </row>
    <row r="4" spans="1:3" ht="33.75" customHeight="1" x14ac:dyDescent="0.3">
      <c r="A4" s="70">
        <v>1</v>
      </c>
      <c r="B4" s="71" t="s">
        <v>57</v>
      </c>
      <c r="C4" s="82" t="s">
        <v>67</v>
      </c>
    </row>
    <row r="5" spans="1:3" ht="122.25" customHeight="1" x14ac:dyDescent="0.3">
      <c r="A5" s="70">
        <v>2</v>
      </c>
      <c r="B5" s="71" t="s">
        <v>58</v>
      </c>
      <c r="C5" s="82" t="s">
        <v>59</v>
      </c>
    </row>
    <row r="6" spans="1:3" ht="44.25" customHeight="1" x14ac:dyDescent="0.3">
      <c r="A6" s="70">
        <v>3</v>
      </c>
      <c r="B6" s="71" t="s">
        <v>60</v>
      </c>
      <c r="C6" s="82" t="s">
        <v>68</v>
      </c>
    </row>
    <row r="7" spans="1:3" ht="69" customHeight="1" x14ac:dyDescent="0.3">
      <c r="A7" s="70">
        <v>4</v>
      </c>
      <c r="B7" s="71" t="s">
        <v>61</v>
      </c>
      <c r="C7" s="72">
        <f>'НМЦК 4 синий'!Q6</f>
        <v>58455</v>
      </c>
    </row>
    <row r="8" spans="1:3" x14ac:dyDescent="0.3">
      <c r="A8" s="120" t="s">
        <v>156</v>
      </c>
      <c r="B8" s="121"/>
      <c r="C8" s="122"/>
    </row>
    <row r="9" spans="1:3" ht="15.6" x14ac:dyDescent="0.3">
      <c r="A9" s="73"/>
      <c r="B9" s="74"/>
      <c r="C9" s="74"/>
    </row>
    <row r="10" spans="1:3" ht="15" customHeight="1" x14ac:dyDescent="0.3">
      <c r="A10" s="166" t="s">
        <v>153</v>
      </c>
      <c r="B10" s="166"/>
      <c r="C10" s="75" t="s">
        <v>154</v>
      </c>
    </row>
    <row r="11" spans="1:3" ht="15.6" x14ac:dyDescent="0.3">
      <c r="A11" s="73"/>
      <c r="B11" s="74"/>
      <c r="C11" s="74"/>
    </row>
    <row r="12" spans="1:3" ht="15.6" x14ac:dyDescent="0.3">
      <c r="A12" s="73"/>
      <c r="B12" s="76" t="s">
        <v>157</v>
      </c>
      <c r="C12" s="74"/>
    </row>
    <row r="13" spans="1:3" ht="15.6" x14ac:dyDescent="0.3">
      <c r="A13" s="73"/>
      <c r="B13" s="77"/>
      <c r="C13" s="74"/>
    </row>
    <row r="14" spans="1:3" ht="15.6" x14ac:dyDescent="0.3">
      <c r="A14" s="73"/>
      <c r="B14" s="117" t="s">
        <v>100</v>
      </c>
      <c r="C14" s="117"/>
    </row>
  </sheetData>
  <mergeCells count="5">
    <mergeCell ref="B14:C14"/>
    <mergeCell ref="A1:C1"/>
    <mergeCell ref="A2:C2"/>
    <mergeCell ref="A8:C8"/>
    <mergeCell ref="A10:B10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1 обосн НМЦК</vt:lpstr>
      <vt:lpstr>НМЦК общее</vt:lpstr>
      <vt:lpstr> НМЦК 2 желтый</vt:lpstr>
      <vt:lpstr> НМЦК 3 зеленый</vt:lpstr>
      <vt:lpstr>НМЦК 4 синий</vt:lpstr>
      <vt:lpstr>2обосн НМЦК</vt:lpstr>
      <vt:lpstr>3 обосн НМЦК</vt:lpstr>
      <vt:lpstr>4 обосн НМЦК</vt:lpstr>
      <vt:lpstr>' НМЦК 2 желтый'!Область_печати</vt:lpstr>
      <vt:lpstr>' НМЦК 3 зеленый'!Область_печати</vt:lpstr>
      <vt:lpstr>'НМЦК 4 синий'!Область_печати</vt:lpstr>
      <vt:lpstr>'НМЦК общее'!Область_печати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2026-08-27T11:49:36Z</dcterms:modified>
</cp:coreProperties>
</file>